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355" windowHeight="9210" tabRatio="699" activeTab="0"/>
  </bookViews>
  <sheets>
    <sheet name="วงรอบและพื้นที่ ต้นฉบับ 6 มุม" sheetId="1" r:id="rId1"/>
  </sheets>
  <definedNames/>
  <calcPr fullCalcOnLoad="1"/>
</workbook>
</file>

<file path=xl/sharedStrings.xml><?xml version="1.0" encoding="utf-8"?>
<sst xmlns="http://schemas.openxmlformats.org/spreadsheetml/2006/main" count="157" uniqueCount="101">
  <si>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</si>
  <si>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</si>
  <si>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</si>
  <si>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</si>
  <si>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</si>
  <si>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</si>
  <si>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</si>
  <si>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</si>
  <si>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</si>
  <si>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</si>
  <si>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</si>
  <si>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</si>
  <si>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</si>
  <si>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</si>
  <si>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</si>
  <si>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</t>
  </si>
  <si>
    <t>degree</t>
  </si>
  <si>
    <t>AB</t>
  </si>
  <si>
    <t>BC</t>
  </si>
  <si>
    <t>angle</t>
  </si>
  <si>
    <t>course</t>
  </si>
  <si>
    <t>distance</t>
  </si>
  <si>
    <t>Internal Angle</t>
  </si>
  <si>
    <t>Azimuth</t>
  </si>
  <si>
    <t>Latitude</t>
  </si>
  <si>
    <t>Departure</t>
  </si>
  <si>
    <t>Clat</t>
  </si>
  <si>
    <t>Cdep</t>
  </si>
  <si>
    <t>Balanced</t>
  </si>
  <si>
    <t>Adjusted</t>
  </si>
  <si>
    <t>Adjusted Azimuth</t>
  </si>
  <si>
    <t>Northing</t>
  </si>
  <si>
    <t>Easting</t>
  </si>
  <si>
    <t>Area by Coordinate</t>
  </si>
  <si>
    <t>minute</t>
  </si>
  <si>
    <t>second</t>
  </si>
  <si>
    <t>decimal</t>
  </si>
  <si>
    <t>radians</t>
  </si>
  <si>
    <t>L*Cos Az</t>
  </si>
  <si>
    <t>L*Sin Az.</t>
  </si>
  <si>
    <t>Distance</t>
  </si>
  <si>
    <t>Radian</t>
  </si>
  <si>
    <t>Decimal Degree</t>
  </si>
  <si>
    <t>Degree</t>
  </si>
  <si>
    <t>Minute</t>
  </si>
  <si>
    <t>Second</t>
  </si>
  <si>
    <t>Square meters</t>
  </si>
  <si>
    <t>2A  =</t>
  </si>
  <si>
    <t>Sum Square</t>
  </si>
  <si>
    <t>Linear Error of Closure , E</t>
  </si>
  <si>
    <t>Linear Accuracy Ratio 1 to</t>
  </si>
  <si>
    <t>Allowable Linear Accuracy Ratio 1 to</t>
  </si>
  <si>
    <t xml:space="preserve">                Σ =</t>
  </si>
  <si>
    <t>Area by Coordinate  =</t>
  </si>
  <si>
    <t>Area by Sides  =</t>
  </si>
  <si>
    <t>Different  =</t>
  </si>
  <si>
    <t>Average  =</t>
  </si>
  <si>
    <t>ค่าพิกัดฉากของหมุดออก และ การปรับแก้</t>
  </si>
  <si>
    <t>CD</t>
  </si>
  <si>
    <t>DE</t>
  </si>
  <si>
    <t>EF</t>
  </si>
  <si>
    <t>FA</t>
  </si>
  <si>
    <t>P</t>
  </si>
  <si>
    <t>Q</t>
  </si>
  <si>
    <t>R</t>
  </si>
  <si>
    <t>S</t>
  </si>
  <si>
    <t>T</t>
  </si>
  <si>
    <t>ผลบวกของมุมภายใน =(n-2)*180 องศา</t>
  </si>
  <si>
    <t>ผลบวกของมุมภายนอก =(n+2)*180 องศา</t>
  </si>
  <si>
    <t xml:space="preserve">การคำนวณหาพื้นที่ของวงรอบปิดเมื่อทราบความยาวของด้าน, มุมภายใน, มุม Azimuth ของด้านแต่ละด้าน </t>
  </si>
  <si>
    <t>เส้นสำรวจ และ ความยาว</t>
  </si>
  <si>
    <t>มุมภายใน องศา ลิปดา ฟิลิปดา มุมเป็นทศนิยม และ มุมเป็นเรเดียน</t>
  </si>
  <si>
    <t>4 ถึง 8</t>
  </si>
  <si>
    <t>9 ถึง 13</t>
  </si>
  <si>
    <t>2 และ 3</t>
  </si>
  <si>
    <t>การกำหนดมุมตามลำดับการคำนวณ</t>
  </si>
  <si>
    <t>มุมภายในที่แสดงเป็นแบบ Azimuth</t>
  </si>
  <si>
    <t>Latitude = L x Cos Azimuth = ความยาวของเส้นสำรวจเมื่อแตกให้อยู่บนแกน Y</t>
  </si>
  <si>
    <t>Departure = L x Sin Azimuth = ความยาวของเส้นสำรวจบนเมื่อแตกให้อยู่บนแกน X</t>
  </si>
  <si>
    <t>ค่าปรับแก้ทางด้านแกน Y หรือ Latitude = (ผลรวมของ Latitude / ผลรวมของระยะทางของเส้นสำรวจ) x ความยาวของเส้นสำรวจนั้นๆ</t>
  </si>
  <si>
    <t>ค่าปรับแก้ทางด้านแกน X หรือ Departure = (ผลรวมของ Departure / ผลรวมของระยะทางของเส้นสำรวจ) x ความยาวของเส้นสำรวจนั้นๆ</t>
  </si>
  <si>
    <t>18 และ 19</t>
  </si>
  <si>
    <t>ความยาวของเส้นสำรวจที่แตกให้อยู่บนแกน Y &amp; X ที่ปรับแก้แล้ว</t>
  </si>
  <si>
    <t>ความยาวของเส้นสำรวจเดิมที่ปรับแก้แล้วโดยใช้สูตรปีทากอรัส</t>
  </si>
  <si>
    <t>ค่าของมุม Azimuth ที่ปรับแก้แล้ว = art tan (balanced departure / balance latitude)</t>
  </si>
  <si>
    <t xml:space="preserve">ค่าของมุม Azimuth ที่ปรับแก้แล้วจากช่อง 22 ที่แสดงเป็นแบบ Radian </t>
  </si>
  <si>
    <t>ในกรณีที่ Balance latitude มีค่าเป็น (-) ให้บวก 180 องศา เข้ากับค่ามุม Azimuth ที่คำนวณได้</t>
  </si>
  <si>
    <t>23 ถึง 25</t>
  </si>
  <si>
    <t>แสดงค่าของมุม Azimuth ที่ปรับแก้แล้วในรูป องศา ลิปดา ฟิลิปดา</t>
  </si>
  <si>
    <t>ค่าพิกัดตามแนวแกน Y = ค่าพิกัด Northing + Balanced Latitude</t>
  </si>
  <si>
    <t>ค่าพิกัดตามแนวแกน X = ค่าพิกัด Easting + Balanced Departure</t>
  </si>
  <si>
    <t>X1(Y2-Y6)</t>
  </si>
  <si>
    <t>X2(Y3-Y1)</t>
  </si>
  <si>
    <t>X3(Y4-Y2)</t>
  </si>
  <si>
    <t>X4(Y5-Y3)</t>
  </si>
  <si>
    <t>X5(Y6-Y4)</t>
  </si>
  <si>
    <t>X6(Y1-Y5)</t>
  </si>
  <si>
    <t>Error by Coordinates 1 to  =</t>
  </si>
  <si>
    <t>28 ถึง 30</t>
  </si>
  <si>
    <t>การหาพื้นที่ของรูปเหลี่ยมปิดโดยวิธีพิกัดฉาก</t>
  </si>
  <si>
    <t>Form (See P190)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</si>
</sst>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0.0000000000"/>
    <numFmt numFmtId="201" formatCode="0.00000000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0.00000000000"/>
    <numFmt numFmtId="212" formatCode="0.000000000000"/>
    <numFmt numFmtId="213" formatCode="_-* #,##0.000_-;\-* #,##0.000_-;_-* &quot;-&quot;??_-;_-@_-"/>
    <numFmt numFmtId="214" formatCode="_-* #,##0.0000_-;\-* #,##0.0000_-;_-* &quot;-&quot;??_-;_-@_-"/>
    <numFmt numFmtId="215" formatCode="_-* #,##0.00000_-;\-* #,##0.00000_-;_-* &quot;-&quot;??_-;_-@_-"/>
    <numFmt numFmtId="216" formatCode="_-* #,##0.000000_-;\-* #,##0.000000_-;_-* &quot;-&quot;??_-;_-@_-"/>
    <numFmt numFmtId="217" formatCode="_-* #,##0.0000000_-;\-* #,##0.0000000_-;_-* &quot;-&quot;??_-;_-@_-"/>
    <numFmt numFmtId="218" formatCode="_-* #,##0.000_-;\-* #,##0.000_-;_-* &quot;-&quot;???_-;_-@_-"/>
    <numFmt numFmtId="219" formatCode="\t&quot;฿&quot;#,##0_);\(\t&quot;฿&quot;#,##0\)"/>
    <numFmt numFmtId="220" formatCode="\t&quot;฿&quot;#,##0_);[Red]\(\t&quot;฿&quot;#,##0\)"/>
    <numFmt numFmtId="221" formatCode="\t&quot;฿&quot;#,##0.00_);\(\t&quot;฿&quot;#,##0.00\)"/>
    <numFmt numFmtId="222" formatCode="\t&quot;฿&quot;#,##0.00_);[Red]\(\t&quot;฿&quot;#,##0.00\)"/>
    <numFmt numFmtId="223" formatCode="#,##0.00_ ;\-#,##0.00\ "/>
    <numFmt numFmtId="224" formatCode="#,##0.000_ ;\-#,##0.000\ "/>
    <numFmt numFmtId="225" formatCode="[$€-2]\ #,##0.00_);[Red]\([$€-2]\ #,##0.00\)"/>
    <numFmt numFmtId="226" formatCode="&quot;¥&quot;#,##0;\-&quot;¥&quot;#,##0"/>
    <numFmt numFmtId="227" formatCode="&quot;¥&quot;#,##0;[Red]\-&quot;¥&quot;#,##0"/>
    <numFmt numFmtId="228" formatCode="&quot;¥&quot;#,##0.00;\-&quot;¥&quot;#,##0.00"/>
    <numFmt numFmtId="229" formatCode="&quot;¥&quot;#,##0.00;[Red]\-&quot;¥&quot;#,##0.00"/>
    <numFmt numFmtId="230" formatCode="_-&quot;¥&quot;* #,##0_-;\-&quot;¥&quot;* #,##0_-;_-&quot;¥&quot;* &quot;-&quot;_-;_-@_-"/>
    <numFmt numFmtId="231" formatCode="_-&quot;¥&quot;* #,##0.00_-;\-&quot;¥&quot;* #,##0.00_-;_-&quot;¥&quot;* &quot;-&quot;??_-;_-@_-"/>
    <numFmt numFmtId="232" formatCode="t&quot;¥&quot;#,##0_);\(t&quot;¥&quot;#,##0\)"/>
    <numFmt numFmtId="233" formatCode="t&quot;¥&quot;#,##0_);[Red]\(t&quot;¥&quot;#,##0\)"/>
    <numFmt numFmtId="234" formatCode="t&quot;¥&quot;#,##0.00_);\(t&quot;¥&quot;#,##0.00\)"/>
    <numFmt numFmtId="235" formatCode="t&quot;¥&quot;#,##0.00_);[Red]\(t&quot;¥&quot;#,##0.00\)"/>
  </numFmts>
  <fonts count="40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205" fontId="2" fillId="34" borderId="10" xfId="0" applyNumberFormat="1" applyFont="1" applyFill="1" applyBorder="1" applyAlignment="1">
      <alignment horizontal="right"/>
    </xf>
    <xf numFmtId="204" fontId="2" fillId="34" borderId="10" xfId="0" applyNumberFormat="1" applyFont="1" applyFill="1" applyBorder="1" applyAlignment="1">
      <alignment horizontal="right"/>
    </xf>
    <xf numFmtId="204" fontId="2" fillId="0" borderId="1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199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06" fontId="2" fillId="0" borderId="10" xfId="0" applyNumberFormat="1" applyFont="1" applyBorder="1" applyAlignment="1">
      <alignment horizontal="right"/>
    </xf>
    <xf numFmtId="199" fontId="2" fillId="0" borderId="0" xfId="0" applyNumberFormat="1" applyFont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204" fontId="2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1" fontId="2" fillId="34" borderId="10" xfId="0" applyNumberFormat="1" applyFont="1" applyFill="1" applyBorder="1" applyAlignment="1">
      <alignment horizontal="right"/>
    </xf>
    <xf numFmtId="199" fontId="2" fillId="34" borderId="10" xfId="0" applyNumberFormat="1" applyFont="1" applyFill="1" applyBorder="1" applyAlignment="1">
      <alignment horizontal="right"/>
    </xf>
    <xf numFmtId="205" fontId="2" fillId="33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205" fontId="2" fillId="0" borderId="10" xfId="0" applyNumberFormat="1" applyFont="1" applyFill="1" applyBorder="1" applyAlignment="1">
      <alignment horizontal="right"/>
    </xf>
    <xf numFmtId="20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99" fontId="2" fillId="0" borderId="10" xfId="0" applyNumberFormat="1" applyFont="1" applyFill="1" applyBorder="1" applyAlignment="1">
      <alignment horizontal="right"/>
    </xf>
    <xf numFmtId="199" fontId="2" fillId="34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99" fontId="2" fillId="37" borderId="10" xfId="0" applyNumberFormat="1" applyFont="1" applyFill="1" applyBorder="1" applyAlignment="1">
      <alignment horizontal="right"/>
    </xf>
    <xf numFmtId="199" fontId="2" fillId="34" borderId="10" xfId="0" applyNumberFormat="1" applyFont="1" applyFill="1" applyBorder="1" applyAlignment="1">
      <alignment horizontal="left" indent="2"/>
    </xf>
    <xf numFmtId="0" fontId="2" fillId="37" borderId="10" xfId="0" applyFont="1" applyFill="1" applyBorder="1" applyAlignment="1">
      <alignment horizontal="right"/>
    </xf>
    <xf numFmtId="0" fontId="2" fillId="37" borderId="10" xfId="0" applyFont="1" applyFill="1" applyBorder="1" applyAlignment="1">
      <alignment/>
    </xf>
    <xf numFmtId="199" fontId="2" fillId="37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right"/>
    </xf>
    <xf numFmtId="206" fontId="2" fillId="33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/>
    </xf>
    <xf numFmtId="19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205" fontId="2" fillId="34" borderId="11" xfId="0" applyNumberFormat="1" applyFont="1" applyFill="1" applyBorder="1" applyAlignment="1">
      <alignment horizontal="right"/>
    </xf>
    <xf numFmtId="204" fontId="2" fillId="35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99" fontId="2" fillId="0" borderId="12" xfId="0" applyNumberFormat="1" applyFont="1" applyFill="1" applyBorder="1" applyAlignment="1">
      <alignment horizontal="center"/>
    </xf>
    <xf numFmtId="199" fontId="2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199" fontId="2" fillId="34" borderId="10" xfId="0" applyNumberFormat="1" applyFont="1" applyFill="1" applyBorder="1" applyAlignment="1">
      <alignment horizontal="center"/>
    </xf>
    <xf numFmtId="19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99" fontId="2" fillId="34" borderId="12" xfId="0" applyNumberFormat="1" applyFont="1" applyFill="1" applyBorder="1" applyAlignment="1">
      <alignment horizontal="center"/>
    </xf>
    <xf numFmtId="199" fontId="2" fillId="34" borderId="11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right"/>
    </xf>
    <xf numFmtId="199" fontId="2" fillId="35" borderId="10" xfId="0" applyNumberFormat="1" applyFont="1" applyFill="1" applyBorder="1" applyAlignment="1">
      <alignment horizontal="center"/>
    </xf>
    <xf numFmtId="205" fontId="2" fillId="34" borderId="15" xfId="0" applyNumberFormat="1" applyFont="1" applyFill="1" applyBorder="1" applyAlignment="1">
      <alignment horizontal="center" vertical="center"/>
    </xf>
    <xf numFmtId="205" fontId="2" fillId="34" borderId="16" xfId="0" applyNumberFormat="1" applyFont="1" applyFill="1" applyBorder="1" applyAlignment="1">
      <alignment horizontal="center" vertical="center"/>
    </xf>
    <xf numFmtId="1" fontId="2" fillId="34" borderId="12" xfId="0" applyNumberFormat="1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206" fontId="2" fillId="34" borderId="15" xfId="0" applyNumberFormat="1" applyFont="1" applyFill="1" applyBorder="1" applyAlignment="1">
      <alignment horizontal="center" vertical="center"/>
    </xf>
    <xf numFmtId="206" fontId="2" fillId="34" borderId="16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H49"/>
  <sheetViews>
    <sheetView tabSelected="1" zoomScale="85" zoomScaleNormal="85" zoomScalePageLayoutView="0" workbookViewId="0" topLeftCell="A1">
      <selection activeCell="I50" sqref="I50"/>
    </sheetView>
  </sheetViews>
  <sheetFormatPr defaultColWidth="9.140625" defaultRowHeight="12.75"/>
  <cols>
    <col min="1" max="1" width="9.140625" style="4" customWidth="1"/>
    <col min="2" max="2" width="3.00390625" style="1" bestFit="1" customWidth="1"/>
    <col min="3" max="3" width="6.421875" style="4" bestFit="1" customWidth="1"/>
    <col min="4" max="4" width="6.57421875" style="4" bestFit="1" customWidth="1"/>
    <col min="5" max="5" width="8.7109375" style="4" bestFit="1" customWidth="1"/>
    <col min="6" max="7" width="6.7109375" style="4" customWidth="1"/>
    <col min="8" max="8" width="7.140625" style="4" customWidth="1"/>
    <col min="9" max="9" width="12.140625" style="4" bestFit="1" customWidth="1"/>
    <col min="10" max="10" width="8.57421875" style="4" customWidth="1"/>
    <col min="11" max="12" width="6.7109375" style="4" customWidth="1"/>
    <col min="13" max="13" width="7.140625" style="4" customWidth="1"/>
    <col min="14" max="14" width="10.7109375" style="4" customWidth="1"/>
    <col min="15" max="15" width="12.57421875" style="4" customWidth="1"/>
    <col min="16" max="17" width="11.00390625" style="4" bestFit="1" customWidth="1"/>
    <col min="18" max="18" width="10.421875" style="4" bestFit="1" customWidth="1"/>
    <col min="19" max="19" width="9.8515625" style="4" bestFit="1" customWidth="1"/>
    <col min="20" max="20" width="9.28125" style="4" bestFit="1" customWidth="1"/>
    <col min="21" max="21" width="10.421875" style="4" bestFit="1" customWidth="1"/>
    <col min="22" max="22" width="8.8515625" style="4" customWidth="1"/>
    <col min="23" max="23" width="10.28125" style="4" bestFit="1" customWidth="1"/>
    <col min="24" max="24" width="14.8515625" style="4" bestFit="1" customWidth="1"/>
    <col min="25" max="25" width="7.8515625" style="4" bestFit="1" customWidth="1"/>
    <col min="26" max="26" width="7.421875" style="4" bestFit="1" customWidth="1"/>
    <col min="27" max="27" width="8.57421875" style="4" bestFit="1" customWidth="1"/>
    <col min="28" max="28" width="8.00390625" style="4" bestFit="1" customWidth="1"/>
    <col min="29" max="29" width="7.8515625" style="4" bestFit="1" customWidth="1"/>
    <col min="30" max="30" width="12.8515625" style="1" customWidth="1"/>
    <col min="31" max="31" width="14.7109375" style="4" bestFit="1" customWidth="1"/>
    <col min="32" max="16384" width="9.140625" style="4" customWidth="1"/>
  </cols>
  <sheetData>
    <row r="3" spans="2:23" ht="18">
      <c r="B3" s="30" t="s">
        <v>69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2:16" ht="18">
      <c r="B4" s="46" t="s">
        <v>57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3:33" s="1" customFormat="1" ht="12.75"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  <c r="W5" s="1">
        <v>21</v>
      </c>
      <c r="X5" s="1">
        <v>22</v>
      </c>
      <c r="Y5" s="1">
        <v>23</v>
      </c>
      <c r="Z5" s="1">
        <v>24</v>
      </c>
      <c r="AA5" s="1">
        <v>25</v>
      </c>
      <c r="AB5" s="1">
        <v>26</v>
      </c>
      <c r="AC5" s="1">
        <v>27</v>
      </c>
      <c r="AD5" s="1">
        <v>28</v>
      </c>
      <c r="AE5" s="1">
        <v>29</v>
      </c>
      <c r="AF5" s="51">
        <v>30</v>
      </c>
      <c r="AG5" s="51"/>
    </row>
    <row r="6" spans="3:33" ht="12.75">
      <c r="C6" s="48" t="s">
        <v>19</v>
      </c>
      <c r="D6" s="48" t="s">
        <v>20</v>
      </c>
      <c r="E6" s="48" t="s">
        <v>21</v>
      </c>
      <c r="F6" s="47" t="s">
        <v>22</v>
      </c>
      <c r="G6" s="47"/>
      <c r="H6" s="47"/>
      <c r="I6" s="47"/>
      <c r="J6" s="47"/>
      <c r="K6" s="47" t="s">
        <v>23</v>
      </c>
      <c r="L6" s="47"/>
      <c r="M6" s="47"/>
      <c r="N6" s="47"/>
      <c r="O6" s="47"/>
      <c r="P6" s="39" t="s">
        <v>24</v>
      </c>
      <c r="Q6" s="39" t="s">
        <v>25</v>
      </c>
      <c r="R6" s="48" t="s">
        <v>26</v>
      </c>
      <c r="S6" s="48" t="s">
        <v>27</v>
      </c>
      <c r="T6" s="47" t="s">
        <v>28</v>
      </c>
      <c r="U6" s="47"/>
      <c r="V6" s="39" t="s">
        <v>29</v>
      </c>
      <c r="W6" s="47" t="s">
        <v>30</v>
      </c>
      <c r="X6" s="47"/>
      <c r="Y6" s="47"/>
      <c r="Z6" s="47"/>
      <c r="AA6" s="47"/>
      <c r="AB6" s="39" t="s">
        <v>31</v>
      </c>
      <c r="AC6" s="39" t="s">
        <v>32</v>
      </c>
      <c r="AD6" s="58" t="s">
        <v>33</v>
      </c>
      <c r="AE6" s="59"/>
      <c r="AF6" s="59"/>
      <c r="AG6" s="60"/>
    </row>
    <row r="7" spans="3:33" s="1" customFormat="1" ht="12.75">
      <c r="C7" s="48"/>
      <c r="D7" s="48"/>
      <c r="E7" s="48"/>
      <c r="F7" s="39" t="s">
        <v>16</v>
      </c>
      <c r="G7" s="39" t="s">
        <v>34</v>
      </c>
      <c r="H7" s="39" t="s">
        <v>35</v>
      </c>
      <c r="I7" s="39" t="s">
        <v>36</v>
      </c>
      <c r="J7" s="39" t="s">
        <v>37</v>
      </c>
      <c r="K7" s="39" t="s">
        <v>16</v>
      </c>
      <c r="L7" s="39" t="s">
        <v>34</v>
      </c>
      <c r="M7" s="39" t="s">
        <v>35</v>
      </c>
      <c r="N7" s="39" t="s">
        <v>36</v>
      </c>
      <c r="O7" s="39" t="s">
        <v>37</v>
      </c>
      <c r="P7" s="39" t="s">
        <v>38</v>
      </c>
      <c r="Q7" s="39" t="s">
        <v>39</v>
      </c>
      <c r="R7" s="48"/>
      <c r="S7" s="48"/>
      <c r="T7" s="39" t="s">
        <v>24</v>
      </c>
      <c r="U7" s="39" t="s">
        <v>25</v>
      </c>
      <c r="V7" s="39" t="s">
        <v>40</v>
      </c>
      <c r="W7" s="39" t="s">
        <v>41</v>
      </c>
      <c r="X7" s="39" t="s">
        <v>42</v>
      </c>
      <c r="Y7" s="39" t="s">
        <v>43</v>
      </c>
      <c r="Z7" s="39" t="s">
        <v>44</v>
      </c>
      <c r="AA7" s="39" t="s">
        <v>45</v>
      </c>
      <c r="AB7" s="39" t="s">
        <v>15</v>
      </c>
      <c r="AC7" s="39" t="s">
        <v>15</v>
      </c>
      <c r="AD7" s="58" t="s">
        <v>100</v>
      </c>
      <c r="AE7" s="60"/>
      <c r="AF7" s="47" t="s">
        <v>46</v>
      </c>
      <c r="AG7" s="47"/>
    </row>
    <row r="8" spans="2:33" s="1" customFormat="1" ht="12.75">
      <c r="B8" s="1" t="s">
        <v>1</v>
      </c>
      <c r="C8" s="5"/>
      <c r="D8" s="5"/>
      <c r="E8" s="5"/>
      <c r="F8" s="5"/>
      <c r="G8" s="5"/>
      <c r="H8" s="5"/>
      <c r="I8" s="31"/>
      <c r="J8" s="31"/>
      <c r="K8" s="5"/>
      <c r="L8" s="5"/>
      <c r="M8" s="5"/>
      <c r="N8" s="16"/>
      <c r="O8" s="16"/>
      <c r="P8" s="5" t="s">
        <v>0</v>
      </c>
      <c r="Q8" s="5" t="s">
        <v>0</v>
      </c>
      <c r="R8" s="5"/>
      <c r="S8" s="5"/>
      <c r="T8" s="5"/>
      <c r="U8" s="5"/>
      <c r="V8" s="5"/>
      <c r="W8" s="16"/>
      <c r="X8" s="16"/>
      <c r="Y8" s="5"/>
      <c r="Z8" s="5"/>
      <c r="AA8" s="5"/>
      <c r="AB8" s="5"/>
      <c r="AC8" s="5"/>
      <c r="AD8" s="61"/>
      <c r="AE8" s="62"/>
      <c r="AF8" s="57"/>
      <c r="AG8" s="57"/>
    </row>
    <row r="9" spans="2:33" ht="12.75">
      <c r="B9" s="1" t="s">
        <v>2</v>
      </c>
      <c r="C9" s="34" t="s">
        <v>1</v>
      </c>
      <c r="D9" s="25"/>
      <c r="E9" s="25"/>
      <c r="F9" s="35">
        <v>154</v>
      </c>
      <c r="G9" s="35">
        <v>0</v>
      </c>
      <c r="H9" s="35">
        <v>0</v>
      </c>
      <c r="I9" s="21">
        <f>(((H9/60)+G9)/60)+F9</f>
        <v>154</v>
      </c>
      <c r="J9" s="21">
        <f>(I9/180)*PI()</f>
        <v>2.6878070480712672</v>
      </c>
      <c r="K9" s="18"/>
      <c r="L9" s="18"/>
      <c r="M9" s="18"/>
      <c r="N9" s="17"/>
      <c r="O9" s="17"/>
      <c r="P9" s="10"/>
      <c r="Q9" s="10"/>
      <c r="R9" s="6"/>
      <c r="S9" s="6"/>
      <c r="T9" s="6"/>
      <c r="U9" s="6"/>
      <c r="V9" s="6"/>
      <c r="W9" s="18"/>
      <c r="X9" s="18"/>
      <c r="Y9" s="6"/>
      <c r="Z9" s="6"/>
      <c r="AA9" s="6"/>
      <c r="AB9" s="32">
        <v>100</v>
      </c>
      <c r="AC9" s="32">
        <v>100</v>
      </c>
      <c r="AD9" s="52" t="s">
        <v>91</v>
      </c>
      <c r="AE9" s="53"/>
      <c r="AF9" s="65">
        <f>AC9*(AB11-AB19)</f>
        <v>1201.1776779794716</v>
      </c>
      <c r="AG9" s="65"/>
    </row>
    <row r="10" spans="2:33" ht="12.75">
      <c r="B10" s="1" t="s">
        <v>3</v>
      </c>
      <c r="C10" s="25"/>
      <c r="D10" s="34" t="s">
        <v>17</v>
      </c>
      <c r="E10" s="36">
        <v>3.513</v>
      </c>
      <c r="F10" s="31"/>
      <c r="G10" s="31"/>
      <c r="H10" s="31"/>
      <c r="I10" s="23" t="s">
        <v>0</v>
      </c>
      <c r="J10" s="24" t="s">
        <v>0</v>
      </c>
      <c r="K10" s="35">
        <v>11</v>
      </c>
      <c r="L10" s="35">
        <v>9</v>
      </c>
      <c r="M10" s="37">
        <v>28</v>
      </c>
      <c r="N10" s="23">
        <f>(((M10/60)+L10)/60)+K10</f>
        <v>11.157777777777778</v>
      </c>
      <c r="O10" s="24">
        <f>(N10/180)*PI()</f>
        <v>0.19473995942807842</v>
      </c>
      <c r="P10" s="20">
        <f>E10*COS(O10)</f>
        <v>3.4465973566953862</v>
      </c>
      <c r="Q10" s="20">
        <f>E10*SIN(O10)</f>
        <v>0.6798056051698717</v>
      </c>
      <c r="R10" s="8">
        <f>(((-1)*P$22)/E$22)*E10</f>
        <v>-4.8911323106989575E-05</v>
      </c>
      <c r="S10" s="8">
        <f>(((-1)*Q$22)/E$22)*E10</f>
        <v>1.4235750129530894E-05</v>
      </c>
      <c r="T10" s="20">
        <f>P10+R10</f>
        <v>3.4465484453722794</v>
      </c>
      <c r="U10" s="20">
        <f>Q10+S10</f>
        <v>0.6798198409200011</v>
      </c>
      <c r="V10" s="33">
        <f>SQRT(T10*T10+U10*U10)</f>
        <v>3.5129547680558844</v>
      </c>
      <c r="W10" s="7">
        <f>IF(U10&gt;=0,ACOS(T10/V10),2*PI()-ACOS(T10/V10))</f>
        <v>0.1947466294728888</v>
      </c>
      <c r="X10" s="7">
        <f>W10*180/PI()</f>
        <v>11.158159943194574</v>
      </c>
      <c r="Y10" s="11">
        <f>INT(X10)</f>
        <v>11</v>
      </c>
      <c r="Z10" s="11">
        <f>INT((X10-Y10)*60)</f>
        <v>9</v>
      </c>
      <c r="AA10" s="19">
        <f>INT((((X10-Y10)*60-Z10))*60)</f>
        <v>29</v>
      </c>
      <c r="AB10" s="12" t="s">
        <v>0</v>
      </c>
      <c r="AC10" s="6"/>
      <c r="AD10" s="52"/>
      <c r="AE10" s="53"/>
      <c r="AF10" s="71" t="s">
        <v>0</v>
      </c>
      <c r="AG10" s="71"/>
    </row>
    <row r="11" spans="2:33" ht="12.75">
      <c r="B11" s="1" t="s">
        <v>4</v>
      </c>
      <c r="C11" s="34" t="s">
        <v>2</v>
      </c>
      <c r="D11" s="25"/>
      <c r="E11" s="31"/>
      <c r="F11" s="35">
        <v>95</v>
      </c>
      <c r="G11" s="35">
        <v>44</v>
      </c>
      <c r="H11" s="35">
        <v>0</v>
      </c>
      <c r="I11" s="21">
        <f>(((H11/60)+G11)/60)+F11</f>
        <v>95.73333333333333</v>
      </c>
      <c r="J11" s="21">
        <f>(I11/180)*PI()</f>
        <v>1.670861870575905</v>
      </c>
      <c r="K11" s="41"/>
      <c r="L11" s="41"/>
      <c r="M11" s="41"/>
      <c r="N11" s="24"/>
      <c r="O11" s="24" t="s">
        <v>0</v>
      </c>
      <c r="P11" s="12" t="s">
        <v>0</v>
      </c>
      <c r="Q11" s="10" t="s">
        <v>0</v>
      </c>
      <c r="R11" s="14" t="s">
        <v>0</v>
      </c>
      <c r="S11" s="14" t="s">
        <v>0</v>
      </c>
      <c r="T11" s="26"/>
      <c r="U11" s="26"/>
      <c r="V11" s="26"/>
      <c r="W11" s="25"/>
      <c r="X11" s="25" t="s">
        <v>0</v>
      </c>
      <c r="Y11" s="6" t="s">
        <v>0</v>
      </c>
      <c r="Z11" s="6" t="s">
        <v>0</v>
      </c>
      <c r="AA11" s="13" t="s">
        <v>0</v>
      </c>
      <c r="AB11" s="20">
        <f>AB9+T10</f>
        <v>103.44654844537229</v>
      </c>
      <c r="AC11" s="20">
        <f>AC9+U10</f>
        <v>100.67981984092</v>
      </c>
      <c r="AD11" s="52" t="s">
        <v>92</v>
      </c>
      <c r="AE11" s="53"/>
      <c r="AF11" s="65">
        <f>AC11*(AB13-AB9)</f>
        <v>269.3516224650211</v>
      </c>
      <c r="AG11" s="65"/>
    </row>
    <row r="12" spans="2:33" ht="12.75">
      <c r="B12" s="1" t="s">
        <v>5</v>
      </c>
      <c r="C12" s="25"/>
      <c r="D12" s="34" t="s">
        <v>18</v>
      </c>
      <c r="E12" s="36">
        <v>8.157</v>
      </c>
      <c r="F12" s="31"/>
      <c r="G12" s="31"/>
      <c r="H12" s="31"/>
      <c r="I12" s="23" t="s">
        <v>0</v>
      </c>
      <c r="J12" s="24" t="s">
        <v>0</v>
      </c>
      <c r="K12" s="35">
        <v>95</v>
      </c>
      <c r="L12" s="35">
        <v>25</v>
      </c>
      <c r="M12" s="34">
        <v>28</v>
      </c>
      <c r="N12" s="23">
        <f>(((M12/60)+L12)/60)+K12</f>
        <v>95.42444444444445</v>
      </c>
      <c r="O12" s="24">
        <f>(N12/180)*PI()</f>
        <v>1.6654707424419668</v>
      </c>
      <c r="P12" s="20">
        <f>E12*COS(O12)</f>
        <v>-0.7711060672701936</v>
      </c>
      <c r="Q12" s="20">
        <f>E12*SIN(O12)</f>
        <v>8.120470702675991</v>
      </c>
      <c r="R12" s="8">
        <f>(((-1)*P$22)/E$22)*E12</f>
        <v>-0.00011356950258574266</v>
      </c>
      <c r="S12" s="8">
        <f>(((-1)*Q$22)/E$22)*E12</f>
        <v>3.305465807189966E-05</v>
      </c>
      <c r="T12" s="20">
        <f aca="true" t="shared" si="0" ref="T12:T20">P12+R12</f>
        <v>-0.7712196367727794</v>
      </c>
      <c r="U12" s="20">
        <f aca="true" t="shared" si="1" ref="U12:U20">Q12+S12</f>
        <v>8.120503757334063</v>
      </c>
      <c r="V12" s="20">
        <f aca="true" t="shared" si="2" ref="V12:V20">SQRT(T12*T12+U12*U12)</f>
        <v>8.157043643442186</v>
      </c>
      <c r="W12" s="7">
        <f>IF(U12&gt;=0,ACOS(T12/V12),2*PI()-ACOS(T12/V12))</f>
        <v>1.665484219892163</v>
      </c>
      <c r="X12" s="7">
        <f>W12*180/PI()</f>
        <v>95.42521664545929</v>
      </c>
      <c r="Y12" s="11">
        <f>INT(X12)</f>
        <v>95</v>
      </c>
      <c r="Z12" s="11">
        <f>INT((X12-Y12)*60)</f>
        <v>25</v>
      </c>
      <c r="AA12" s="19">
        <f>INT((((X12-Y12)*60-Z12))*60)</f>
        <v>30</v>
      </c>
      <c r="AB12" s="12" t="s">
        <v>0</v>
      </c>
      <c r="AC12" s="12" t="s">
        <v>0</v>
      </c>
      <c r="AD12" s="52"/>
      <c r="AE12" s="53"/>
      <c r="AF12" s="71" t="s">
        <v>0</v>
      </c>
      <c r="AG12" s="71"/>
    </row>
    <row r="13" spans="2:33" ht="12.75">
      <c r="B13" s="1" t="s">
        <v>6</v>
      </c>
      <c r="C13" s="34" t="s">
        <v>3</v>
      </c>
      <c r="D13" s="25"/>
      <c r="E13" s="31"/>
      <c r="F13" s="35">
        <v>112</v>
      </c>
      <c r="G13" s="35">
        <v>46</v>
      </c>
      <c r="H13" s="35">
        <v>0</v>
      </c>
      <c r="I13" s="21">
        <f>(((H13/60)+G13)/60)+F13</f>
        <v>112.76666666666667</v>
      </c>
      <c r="J13" s="21">
        <f>(I13/180)*PI()</f>
        <v>1.9681496198322723</v>
      </c>
      <c r="K13" s="41"/>
      <c r="L13" s="41"/>
      <c r="M13" s="41"/>
      <c r="N13" s="24"/>
      <c r="O13" s="24" t="s">
        <v>0</v>
      </c>
      <c r="P13" s="12" t="s">
        <v>0</v>
      </c>
      <c r="Q13" s="10" t="s">
        <v>0</v>
      </c>
      <c r="R13" s="14" t="s">
        <v>0</v>
      </c>
      <c r="S13" s="14" t="s">
        <v>0</v>
      </c>
      <c r="T13" s="26"/>
      <c r="U13" s="26"/>
      <c r="V13" s="26"/>
      <c r="W13" s="25"/>
      <c r="X13" s="25" t="s">
        <v>0</v>
      </c>
      <c r="Y13" s="6" t="s">
        <v>0</v>
      </c>
      <c r="Z13" s="6" t="s">
        <v>0</v>
      </c>
      <c r="AA13" s="13" t="s">
        <v>0</v>
      </c>
      <c r="AB13" s="20">
        <f>AB11+T12</f>
        <v>102.6753288085995</v>
      </c>
      <c r="AC13" s="20">
        <f>AC11+U12</f>
        <v>108.80032359825407</v>
      </c>
      <c r="AD13" s="52" t="s">
        <v>93</v>
      </c>
      <c r="AE13" s="53"/>
      <c r="AF13" s="65">
        <f>AC13*(AB15-AB11)</f>
        <v>-1908.1383213926977</v>
      </c>
      <c r="AG13" s="65"/>
    </row>
    <row r="14" spans="2:33" ht="12.75">
      <c r="B14" s="1" t="s">
        <v>7</v>
      </c>
      <c r="C14" s="25"/>
      <c r="D14" s="34" t="s">
        <v>58</v>
      </c>
      <c r="E14" s="36">
        <v>17.565</v>
      </c>
      <c r="F14" s="25"/>
      <c r="G14" s="25"/>
      <c r="H14" s="25"/>
      <c r="I14" s="23"/>
      <c r="J14" s="23"/>
      <c r="K14" s="35">
        <v>162</v>
      </c>
      <c r="L14" s="35">
        <v>39</v>
      </c>
      <c r="M14" s="34">
        <v>28</v>
      </c>
      <c r="N14" s="23">
        <f>(((M14/60)+L14)/60)+K14</f>
        <v>162.65777777777777</v>
      </c>
      <c r="O14" s="24">
        <f>(N14/180)*PI()</f>
        <v>2.8389137761994876</v>
      </c>
      <c r="P14" s="20">
        <f>E14*COS(O14)</f>
        <v>-16.766519686498953</v>
      </c>
      <c r="Q14" s="20">
        <f>E14*SIN(O14)</f>
        <v>5.235746613640039</v>
      </c>
      <c r="R14" s="8">
        <f>(((-1)*P$22)/E$22)*E14</f>
        <v>-0.0002445566155349479</v>
      </c>
      <c r="S14" s="8">
        <f>(((-1)*Q$22)/E$22)*E14</f>
        <v>7.117875064765447E-05</v>
      </c>
      <c r="T14" s="20">
        <f t="shared" si="0"/>
        <v>-16.766764243114487</v>
      </c>
      <c r="U14" s="20">
        <f t="shared" si="1"/>
        <v>5.235817792390686</v>
      </c>
      <c r="V14" s="20">
        <f t="shared" si="2"/>
        <v>17.56525465626096</v>
      </c>
      <c r="W14" s="7">
        <f>IF(U14&gt;=0,ACOS(T14/V14),2*PI()-ACOS(T14/V14))</f>
        <v>2.838914058232044</v>
      </c>
      <c r="X14" s="7">
        <f>W14*180/PI()</f>
        <v>162.65779393705293</v>
      </c>
      <c r="Y14" s="11">
        <f>INT(X14)</f>
        <v>162</v>
      </c>
      <c r="Z14" s="11">
        <f>INT((X14-Y14)*60)</f>
        <v>39</v>
      </c>
      <c r="AA14" s="19">
        <f>INT((((X14-Y14)*60-Z14))*60)</f>
        <v>28</v>
      </c>
      <c r="AB14" s="26"/>
      <c r="AC14" s="26"/>
      <c r="AD14" s="52"/>
      <c r="AE14" s="53"/>
      <c r="AF14" s="66"/>
      <c r="AG14" s="66"/>
    </row>
    <row r="15" spans="2:33" ht="12.75">
      <c r="B15" s="1" t="s">
        <v>8</v>
      </c>
      <c r="C15" s="34" t="s">
        <v>4</v>
      </c>
      <c r="D15" s="25"/>
      <c r="E15" s="42"/>
      <c r="F15" s="34">
        <v>96</v>
      </c>
      <c r="G15" s="34">
        <v>59</v>
      </c>
      <c r="H15" s="34">
        <v>50</v>
      </c>
      <c r="I15" s="21">
        <f>(((H15/60)+G15)/60)+F15</f>
        <v>96.99722222222222</v>
      </c>
      <c r="J15" s="21">
        <f>(I15/180)*PI()</f>
        <v>1.6929208930663886</v>
      </c>
      <c r="K15" s="41"/>
      <c r="L15" s="41"/>
      <c r="M15" s="25"/>
      <c r="N15" s="23"/>
      <c r="O15" s="24"/>
      <c r="P15" s="26"/>
      <c r="Q15" s="26"/>
      <c r="R15" s="23"/>
      <c r="S15" s="23"/>
      <c r="T15" s="26"/>
      <c r="U15" s="26"/>
      <c r="V15" s="26"/>
      <c r="W15" s="25"/>
      <c r="X15" s="25"/>
      <c r="Y15" s="25"/>
      <c r="Z15" s="25"/>
      <c r="AA15" s="22"/>
      <c r="AB15" s="20">
        <f aca="true" t="shared" si="3" ref="AB15:AB21">AB13+T14</f>
        <v>85.90856456548502</v>
      </c>
      <c r="AC15" s="20">
        <f aca="true" t="shared" si="4" ref="AC15:AC21">AC13+U14</f>
        <v>114.03614139064476</v>
      </c>
      <c r="AD15" s="52" t="s">
        <v>94</v>
      </c>
      <c r="AE15" s="53"/>
      <c r="AF15" s="65">
        <f>AC15*(AB17-AB13)</f>
        <v>-2226.9683682699815</v>
      </c>
      <c r="AG15" s="65"/>
    </row>
    <row r="16" spans="2:33" ht="12.75">
      <c r="B16" s="1" t="s">
        <v>9</v>
      </c>
      <c r="C16" s="25"/>
      <c r="D16" s="34" t="s">
        <v>59</v>
      </c>
      <c r="E16" s="36">
        <v>6.701</v>
      </c>
      <c r="F16" s="25"/>
      <c r="G16" s="25"/>
      <c r="H16" s="25"/>
      <c r="I16" s="23"/>
      <c r="J16" s="23"/>
      <c r="K16" s="35">
        <v>245</v>
      </c>
      <c r="L16" s="35">
        <v>39</v>
      </c>
      <c r="M16" s="34">
        <v>38</v>
      </c>
      <c r="N16" s="23">
        <f>(((M16/60)+L16)/60)+K16</f>
        <v>245.66055555555556</v>
      </c>
      <c r="O16" s="24">
        <f>(N16/180)*PI()</f>
        <v>4.287585536722893</v>
      </c>
      <c r="P16" s="20">
        <f>E16*COS(O16)</f>
        <v>-2.7617615540973257</v>
      </c>
      <c r="Q16" s="20">
        <f>E16*SIN(O16)</f>
        <v>-6.105413509199023</v>
      </c>
      <c r="R16" s="8">
        <f>(((-1)*P$22)/E$22)*E16</f>
        <v>-9.329768748646089E-05</v>
      </c>
      <c r="S16" s="8">
        <f>(((-1)*Q$22)/E$22)*E16</f>
        <v>2.7154500887556652E-05</v>
      </c>
      <c r="T16" s="20">
        <f t="shared" si="0"/>
        <v>-2.761854851784812</v>
      </c>
      <c r="U16" s="20">
        <f t="shared" si="1"/>
        <v>-6.105386354698135</v>
      </c>
      <c r="V16" s="20">
        <f t="shared" si="2"/>
        <v>6.701013711555998</v>
      </c>
      <c r="W16" s="7">
        <f>IF(U16&gt;=0,ACOS(T16/V16),2*PI()-ACOS(T16/V16))</f>
        <v>4.287571181153274</v>
      </c>
      <c r="X16" s="7">
        <f>W16*180/PI()</f>
        <v>245.65973304200395</v>
      </c>
      <c r="Y16" s="11">
        <f>INT(X16)</f>
        <v>245</v>
      </c>
      <c r="Z16" s="11">
        <f>INT((X16-Y16)*60)</f>
        <v>39</v>
      </c>
      <c r="AA16" s="19">
        <f>INT((((X16-Y16)*60-Z16))*60)</f>
        <v>35</v>
      </c>
      <c r="AB16" s="26"/>
      <c r="AC16" s="26"/>
      <c r="AD16" s="52"/>
      <c r="AE16" s="53"/>
      <c r="AF16" s="66"/>
      <c r="AG16" s="66"/>
    </row>
    <row r="17" spans="2:33" ht="12.75">
      <c r="B17" s="1" t="s">
        <v>10</v>
      </c>
      <c r="C17" s="34" t="s">
        <v>5</v>
      </c>
      <c r="D17" s="25"/>
      <c r="E17" s="42"/>
      <c r="F17" s="34">
        <v>99</v>
      </c>
      <c r="G17" s="34">
        <v>59</v>
      </c>
      <c r="H17" s="34">
        <v>40</v>
      </c>
      <c r="I17" s="21">
        <f>(((H17/60)+G17)/60)+F17</f>
        <v>99.99444444444444</v>
      </c>
      <c r="J17" s="21">
        <f>(I17/180)*PI()</f>
        <v>1.7452322892581074</v>
      </c>
      <c r="K17" s="41"/>
      <c r="L17" s="41"/>
      <c r="M17" s="25"/>
      <c r="N17" s="23"/>
      <c r="O17" s="24"/>
      <c r="P17" s="26"/>
      <c r="Q17" s="26"/>
      <c r="R17" s="23"/>
      <c r="S17" s="23"/>
      <c r="T17" s="26"/>
      <c r="U17" s="26"/>
      <c r="V17" s="26"/>
      <c r="W17" s="25"/>
      <c r="X17" s="25"/>
      <c r="Y17" s="25"/>
      <c r="Z17" s="25"/>
      <c r="AA17" s="22"/>
      <c r="AB17" s="20">
        <f t="shared" si="3"/>
        <v>83.1467097137002</v>
      </c>
      <c r="AC17" s="20">
        <f t="shared" si="4"/>
        <v>107.93075503594662</v>
      </c>
      <c r="AD17" s="52" t="s">
        <v>95</v>
      </c>
      <c r="AE17" s="53"/>
      <c r="AF17" s="65">
        <f>AC17*(AB19-AB15)</f>
        <v>596.4477047979979</v>
      </c>
      <c r="AG17" s="65"/>
    </row>
    <row r="18" spans="2:33" ht="12.75">
      <c r="B18" s="1" t="s">
        <v>11</v>
      </c>
      <c r="C18" s="25"/>
      <c r="D18" s="34" t="s">
        <v>60</v>
      </c>
      <c r="E18" s="36">
        <v>10.037</v>
      </c>
      <c r="F18" s="25"/>
      <c r="G18" s="25"/>
      <c r="H18" s="25"/>
      <c r="I18" s="23"/>
      <c r="J18" s="23"/>
      <c r="K18" s="35">
        <v>325</v>
      </c>
      <c r="L18" s="35">
        <v>39</v>
      </c>
      <c r="M18" s="34">
        <v>58</v>
      </c>
      <c r="N18" s="23">
        <f>(((M18/60)+L18)/60)+K18</f>
        <v>325.6661111111111</v>
      </c>
      <c r="O18" s="24">
        <f>(N18/180)*PI()</f>
        <v>5.683945901054577</v>
      </c>
      <c r="P18" s="20">
        <f>E18*COS(O18)</f>
        <v>8.288201696525823</v>
      </c>
      <c r="Q18" s="20">
        <f>E18*SIN(O18)</f>
        <v>-5.661014188085602</v>
      </c>
      <c r="R18" s="8">
        <f>(((-1)*P$22)/E$22)*E18</f>
        <v>-0.00013974464845569438</v>
      </c>
      <c r="S18" s="8">
        <f>(((-1)*Q$22)/E$22)*E18</f>
        <v>4.067299289783706E-05</v>
      </c>
      <c r="T18" s="20">
        <f t="shared" si="0"/>
        <v>8.288061951877367</v>
      </c>
      <c r="U18" s="20">
        <f t="shared" si="1"/>
        <v>-5.660973515092704</v>
      </c>
      <c r="V18" s="20">
        <f t="shared" si="2"/>
        <v>10.03686166372429</v>
      </c>
      <c r="W18" s="7">
        <f>IF(U18&gt;=0,ACOS(T18/V18),2*PI()-ACOS(T18/V18))</f>
        <v>5.683941394497532</v>
      </c>
      <c r="X18" s="7">
        <f>W18*180/PI()</f>
        <v>325.6658529044123</v>
      </c>
      <c r="Y18" s="11">
        <f>INT(X18)</f>
        <v>325</v>
      </c>
      <c r="Z18" s="11">
        <f>INT((X18-Y18)*60)</f>
        <v>39</v>
      </c>
      <c r="AA18" s="19">
        <f>INT((((X18-Y18)*60-Z18))*60)</f>
        <v>57</v>
      </c>
      <c r="AB18" s="26"/>
      <c r="AC18" s="26"/>
      <c r="AD18" s="52"/>
      <c r="AE18" s="53"/>
      <c r="AF18" s="66"/>
      <c r="AG18" s="66"/>
    </row>
    <row r="19" spans="2:33" ht="12.75">
      <c r="B19" s="1" t="s">
        <v>12</v>
      </c>
      <c r="C19" s="34" t="s">
        <v>6</v>
      </c>
      <c r="D19" s="25"/>
      <c r="E19" s="42"/>
      <c r="F19" s="34">
        <v>160</v>
      </c>
      <c r="G19" s="34">
        <v>30</v>
      </c>
      <c r="H19" s="34">
        <v>30</v>
      </c>
      <c r="I19" s="21">
        <f>(((H19/60)+G19)/60)+F19</f>
        <v>160.50833333333333</v>
      </c>
      <c r="J19" s="21">
        <f>(I19/180)*PI()</f>
        <v>2.8013988935552314</v>
      </c>
      <c r="K19" s="41"/>
      <c r="L19" s="41"/>
      <c r="M19" s="25"/>
      <c r="N19" s="23"/>
      <c r="O19" s="24"/>
      <c r="P19" s="26"/>
      <c r="Q19" s="26"/>
      <c r="R19" s="23"/>
      <c r="S19" s="23"/>
      <c r="T19" s="26"/>
      <c r="U19" s="26"/>
      <c r="V19" s="26"/>
      <c r="W19" s="25"/>
      <c r="X19" s="25"/>
      <c r="Y19" s="25"/>
      <c r="Z19" s="25"/>
      <c r="AA19" s="22"/>
      <c r="AB19" s="20">
        <f t="shared" si="3"/>
        <v>91.43477166557757</v>
      </c>
      <c r="AC19" s="20">
        <f t="shared" si="4"/>
        <v>102.26978152085391</v>
      </c>
      <c r="AD19" s="52" t="s">
        <v>96</v>
      </c>
      <c r="AE19" s="53"/>
      <c r="AF19" s="65">
        <f>AC19*(AB21-AB17)</f>
        <v>1723.5823154874097</v>
      </c>
      <c r="AG19" s="65"/>
    </row>
    <row r="20" spans="2:33" ht="12.75">
      <c r="B20" s="1" t="s">
        <v>13</v>
      </c>
      <c r="C20" s="25"/>
      <c r="D20" s="34" t="s">
        <v>61</v>
      </c>
      <c r="E20" s="36">
        <v>8.861</v>
      </c>
      <c r="F20" s="25"/>
      <c r="G20" s="25"/>
      <c r="H20" s="25"/>
      <c r="I20" s="23"/>
      <c r="J20" s="23"/>
      <c r="K20" s="35">
        <v>345</v>
      </c>
      <c r="L20" s="35">
        <v>9</v>
      </c>
      <c r="M20" s="34">
        <v>28</v>
      </c>
      <c r="N20" s="23">
        <f>(((M20/60)+L20)/60)+K20</f>
        <v>345.15777777777777</v>
      </c>
      <c r="O20" s="24">
        <f>(N20/180)*PI()</f>
        <v>6.024139661089139</v>
      </c>
      <c r="P20" s="20">
        <f>E20*COS(O20)</f>
        <v>8.56535170568177</v>
      </c>
      <c r="Q20" s="20">
        <f>E20*SIN(O20)</f>
        <v>-2.2698174283352373</v>
      </c>
      <c r="R20" s="8">
        <f>(((-1)*P$22)/E$22)*E20</f>
        <v>-0.00012337125933704375</v>
      </c>
      <c r="S20" s="8">
        <f>(((-1)*Q$22)/E$22)*E20</f>
        <v>3.5907481325867706E-05</v>
      </c>
      <c r="T20" s="20">
        <f t="shared" si="0"/>
        <v>8.565228334422434</v>
      </c>
      <c r="U20" s="20">
        <f t="shared" si="1"/>
        <v>-2.2697815208539116</v>
      </c>
      <c r="V20" s="20">
        <f t="shared" si="2"/>
        <v>8.860871547043372</v>
      </c>
      <c r="W20" s="7">
        <f>IF(U20&gt;=0,ACOS(T20/V20),2*PI()-ACOS(T20/V20))</f>
        <v>6.024140011717135</v>
      </c>
      <c r="X20" s="7">
        <f>W20*180/PI()</f>
        <v>345.1577978672821</v>
      </c>
      <c r="Y20" s="11">
        <f>INT(X20)</f>
        <v>345</v>
      </c>
      <c r="Z20" s="11">
        <f>INT((X20-Y20)*60)</f>
        <v>9</v>
      </c>
      <c r="AA20" s="19">
        <f>INT((((X20-Y20)*60-Z20))*60)</f>
        <v>28</v>
      </c>
      <c r="AB20" s="26"/>
      <c r="AC20" s="26"/>
      <c r="AD20" s="54"/>
      <c r="AE20" s="55"/>
      <c r="AF20" s="66"/>
      <c r="AG20" s="66"/>
    </row>
    <row r="21" spans="2:33" ht="12.75">
      <c r="B21" s="1" t="s">
        <v>14</v>
      </c>
      <c r="C21" s="34" t="s">
        <v>1</v>
      </c>
      <c r="D21" s="25"/>
      <c r="E21" s="25"/>
      <c r="F21" s="25"/>
      <c r="G21" s="25"/>
      <c r="H21" s="25"/>
      <c r="I21" s="23"/>
      <c r="J21" s="23"/>
      <c r="K21" s="18"/>
      <c r="L21" s="18"/>
      <c r="M21" s="18"/>
      <c r="N21" s="23"/>
      <c r="O21" s="24"/>
      <c r="P21" s="12" t="s">
        <v>0</v>
      </c>
      <c r="Q21" s="12" t="s">
        <v>0</v>
      </c>
      <c r="R21" s="14" t="s">
        <v>0</v>
      </c>
      <c r="S21" s="14" t="s">
        <v>0</v>
      </c>
      <c r="T21" s="12" t="s">
        <v>0</v>
      </c>
      <c r="U21" s="12" t="s">
        <v>0</v>
      </c>
      <c r="V21" s="6" t="s">
        <v>0</v>
      </c>
      <c r="W21" s="25"/>
      <c r="X21" s="25" t="s">
        <v>0</v>
      </c>
      <c r="Y21" s="6" t="s">
        <v>0</v>
      </c>
      <c r="Z21" s="6" t="s">
        <v>0</v>
      </c>
      <c r="AA21" s="13" t="s">
        <v>0</v>
      </c>
      <c r="AB21" s="20">
        <f t="shared" si="3"/>
        <v>100</v>
      </c>
      <c r="AC21" s="20">
        <f t="shared" si="4"/>
        <v>100</v>
      </c>
      <c r="AD21" s="54"/>
      <c r="AE21" s="55"/>
      <c r="AF21" s="65"/>
      <c r="AG21" s="65"/>
    </row>
    <row r="22" spans="2:34" ht="12.75">
      <c r="B22" s="1" t="s">
        <v>62</v>
      </c>
      <c r="C22" s="49" t="s">
        <v>52</v>
      </c>
      <c r="D22" s="50"/>
      <c r="E22" s="27">
        <f>SUM(E10:E21)</f>
        <v>54.834</v>
      </c>
      <c r="F22" s="1"/>
      <c r="G22" s="1"/>
      <c r="H22" s="1"/>
      <c r="I22" s="78">
        <f>SUM(I9:I21)</f>
        <v>720</v>
      </c>
      <c r="J22" s="72">
        <f>SUM(J9:J21)</f>
        <v>12.566370614359172</v>
      </c>
      <c r="K22" s="43"/>
      <c r="L22" s="43"/>
      <c r="M22" s="43"/>
      <c r="N22" s="45"/>
      <c r="O22" s="45"/>
      <c r="P22" s="44">
        <f aca="true" t="shared" si="5" ref="P22:U22">SUM(P9:P21)</f>
        <v>0.0007634510365068792</v>
      </c>
      <c r="Q22" s="8">
        <f t="shared" si="5"/>
        <v>-0.00022220413396034644</v>
      </c>
      <c r="R22" s="8">
        <f t="shared" si="5"/>
        <v>-0.0007634510365068792</v>
      </c>
      <c r="S22" s="8">
        <f t="shared" si="5"/>
        <v>0.00022220413396034644</v>
      </c>
      <c r="T22" s="28">
        <f t="shared" si="5"/>
        <v>0</v>
      </c>
      <c r="U22" s="28">
        <f t="shared" si="5"/>
        <v>0</v>
      </c>
      <c r="V22" s="20">
        <f>SUM(V10:V21)</f>
        <v>54.833999990082695</v>
      </c>
      <c r="W22" s="25"/>
      <c r="X22" s="25" t="s">
        <v>0</v>
      </c>
      <c r="Y22" s="6"/>
      <c r="Z22" s="6"/>
      <c r="AA22" s="6"/>
      <c r="AB22" s="6"/>
      <c r="AC22" s="6"/>
      <c r="AD22" s="54"/>
      <c r="AE22" s="55"/>
      <c r="AF22" s="67" t="s">
        <v>0</v>
      </c>
      <c r="AG22" s="67"/>
      <c r="AH22" s="3"/>
    </row>
    <row r="23" spans="2:33" ht="12.75">
      <c r="B23" s="1" t="s">
        <v>63</v>
      </c>
      <c r="C23" s="1"/>
      <c r="D23" s="1"/>
      <c r="E23" s="1"/>
      <c r="F23" s="1"/>
      <c r="G23" s="1"/>
      <c r="H23" s="1"/>
      <c r="I23" s="79"/>
      <c r="J23" s="73"/>
      <c r="O23" s="4" t="s">
        <v>48</v>
      </c>
      <c r="P23" s="9">
        <f>P22*P22</f>
        <v>5.828574851434282E-07</v>
      </c>
      <c r="Q23" s="9">
        <f>Q22*Q22</f>
        <v>4.9374677149067585E-08</v>
      </c>
      <c r="W23" s="82">
        <f>SUM(W8:W22)</f>
        <v>20.694797494965037</v>
      </c>
      <c r="X23" s="82">
        <f>SUM(X10:X22)</f>
        <v>1185.7245543394051</v>
      </c>
      <c r="AD23" s="70" t="s">
        <v>47</v>
      </c>
      <c r="AE23" s="70"/>
      <c r="AF23" s="68">
        <f>SUM(AF9:AG22)</f>
        <v>-344.54736893277914</v>
      </c>
      <c r="AG23" s="69"/>
    </row>
    <row r="24" spans="2:33" ht="12.75">
      <c r="B24" s="1" t="s">
        <v>64</v>
      </c>
      <c r="C24" s="1"/>
      <c r="D24" s="64" t="s">
        <v>67</v>
      </c>
      <c r="E24" s="64"/>
      <c r="F24" s="64"/>
      <c r="G24" s="64"/>
      <c r="H24" s="64"/>
      <c r="I24" s="38">
        <f>(6-2)*180</f>
        <v>720</v>
      </c>
      <c r="M24" s="76" t="s">
        <v>49</v>
      </c>
      <c r="N24" s="76"/>
      <c r="O24" s="77"/>
      <c r="P24" s="68">
        <f>SQRT(P23+Q23)</f>
        <v>0.0007951302800752188</v>
      </c>
      <c r="Q24" s="69"/>
      <c r="T24" s="1"/>
      <c r="U24" s="1"/>
      <c r="V24" s="3"/>
      <c r="W24" s="63"/>
      <c r="X24" s="63"/>
      <c r="Y24" s="2"/>
      <c r="Z24" s="1"/>
      <c r="AD24" s="70" t="s">
        <v>53</v>
      </c>
      <c r="AE24" s="70"/>
      <c r="AF24" s="68">
        <f>ABS(AF23/2)</f>
        <v>172.27368446638957</v>
      </c>
      <c r="AG24" s="69"/>
    </row>
    <row r="25" spans="2:33" ht="12.75">
      <c r="B25" s="1" t="s">
        <v>65</v>
      </c>
      <c r="C25" s="1"/>
      <c r="D25" s="64" t="s">
        <v>68</v>
      </c>
      <c r="E25" s="64"/>
      <c r="F25" s="64"/>
      <c r="G25" s="64"/>
      <c r="H25" s="64"/>
      <c r="I25" s="38">
        <f>(6+2)*180</f>
        <v>1440</v>
      </c>
      <c r="M25" s="76" t="s">
        <v>50</v>
      </c>
      <c r="N25" s="76"/>
      <c r="O25" s="77"/>
      <c r="P25" s="74">
        <f>E22/P24</f>
        <v>68962.28375910013</v>
      </c>
      <c r="Q25" s="75"/>
      <c r="T25" s="1"/>
      <c r="U25" s="1"/>
      <c r="V25" s="1"/>
      <c r="W25" s="1"/>
      <c r="X25" s="1"/>
      <c r="Y25" s="15"/>
      <c r="Z25" s="1"/>
      <c r="AD25" s="70" t="s">
        <v>54</v>
      </c>
      <c r="AE25" s="70"/>
      <c r="AF25" s="68"/>
      <c r="AG25" s="69"/>
    </row>
    <row r="26" spans="2:33" ht="12.75">
      <c r="B26" s="1" t="s">
        <v>66</v>
      </c>
      <c r="C26" s="1"/>
      <c r="D26" s="1"/>
      <c r="E26" s="1"/>
      <c r="F26" s="1"/>
      <c r="G26" s="1"/>
      <c r="H26" s="1"/>
      <c r="L26" s="76" t="s">
        <v>51</v>
      </c>
      <c r="M26" s="76"/>
      <c r="N26" s="76"/>
      <c r="O26" s="77"/>
      <c r="P26" s="80">
        <v>5000</v>
      </c>
      <c r="Q26" s="81"/>
      <c r="T26" s="1"/>
      <c r="U26" s="1"/>
      <c r="V26" s="1"/>
      <c r="W26" s="1"/>
      <c r="X26" s="1"/>
      <c r="Y26" s="1"/>
      <c r="Z26" s="1"/>
      <c r="AD26" s="70" t="s">
        <v>55</v>
      </c>
      <c r="AE26" s="70"/>
      <c r="AF26" s="68"/>
      <c r="AG26" s="69"/>
    </row>
    <row r="27" spans="3:33" ht="12.75">
      <c r="C27" s="1"/>
      <c r="D27" s="1"/>
      <c r="E27" s="1"/>
      <c r="F27" s="1"/>
      <c r="G27" s="1"/>
      <c r="H27" s="1"/>
      <c r="P27" s="29"/>
      <c r="Q27" s="29"/>
      <c r="T27" s="1"/>
      <c r="U27" s="1"/>
      <c r="V27" s="1"/>
      <c r="W27" s="1"/>
      <c r="X27" s="1"/>
      <c r="Y27" s="1"/>
      <c r="Z27" s="1"/>
      <c r="AD27" s="70" t="s">
        <v>56</v>
      </c>
      <c r="AE27" s="70"/>
      <c r="AF27" s="68"/>
      <c r="AG27" s="69"/>
    </row>
    <row r="28" spans="3:33" ht="12.75">
      <c r="C28" s="1"/>
      <c r="D28" s="1"/>
      <c r="E28" s="1"/>
      <c r="F28" s="1"/>
      <c r="G28" s="1"/>
      <c r="H28" s="1"/>
      <c r="P28" s="29"/>
      <c r="Q28" s="29"/>
      <c r="T28" s="1"/>
      <c r="U28" s="1"/>
      <c r="V28" s="1"/>
      <c r="W28" s="1"/>
      <c r="X28" s="1"/>
      <c r="Y28" s="1"/>
      <c r="Z28" s="1"/>
      <c r="AD28" s="70" t="s">
        <v>97</v>
      </c>
      <c r="AE28" s="70"/>
      <c r="AF28" s="68"/>
      <c r="AG28" s="69"/>
    </row>
    <row r="29" spans="9:31" s="1" customFormat="1" ht="12.75">
      <c r="I29" s="4"/>
      <c r="J29" s="4"/>
      <c r="K29" s="4"/>
      <c r="L29" s="4"/>
      <c r="M29" s="4"/>
      <c r="N29" s="4"/>
      <c r="O29" s="4"/>
      <c r="P29" s="29"/>
      <c r="Q29" s="29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E29" s="4"/>
    </row>
    <row r="30" spans="3:31" s="1" customFormat="1" ht="12.75">
      <c r="C30" s="63">
        <v>1</v>
      </c>
      <c r="D30" s="63"/>
      <c r="E30" s="56" t="s">
        <v>75</v>
      </c>
      <c r="F30" s="56"/>
      <c r="G30" s="56"/>
      <c r="H30" s="56"/>
      <c r="I30" s="56"/>
      <c r="J30" s="56"/>
      <c r="T30" s="63" t="s">
        <v>81</v>
      </c>
      <c r="U30" s="63"/>
      <c r="V30" s="56" t="s">
        <v>82</v>
      </c>
      <c r="W30" s="56"/>
      <c r="X30" s="56"/>
      <c r="Y30" s="56"/>
      <c r="Z30" s="56"/>
      <c r="AA30" s="56"/>
      <c r="AB30" s="56"/>
      <c r="AC30" s="4"/>
      <c r="AE30" s="4"/>
    </row>
    <row r="31" spans="3:31" s="1" customFormat="1" ht="12.75">
      <c r="C31" s="63" t="s">
        <v>74</v>
      </c>
      <c r="D31" s="63"/>
      <c r="E31" s="56" t="s">
        <v>70</v>
      </c>
      <c r="F31" s="56"/>
      <c r="G31" s="56"/>
      <c r="H31" s="56"/>
      <c r="I31" s="56"/>
      <c r="J31" s="56"/>
      <c r="T31" s="63">
        <v>20</v>
      </c>
      <c r="U31" s="63"/>
      <c r="V31" s="56" t="s">
        <v>83</v>
      </c>
      <c r="W31" s="56"/>
      <c r="X31" s="56"/>
      <c r="Y31" s="56"/>
      <c r="Z31" s="56"/>
      <c r="AA31" s="56"/>
      <c r="AB31" s="56"/>
      <c r="AC31" s="4"/>
      <c r="AE31" s="4"/>
    </row>
    <row r="32" spans="3:31" s="1" customFormat="1" ht="12.75">
      <c r="C32" s="63" t="s">
        <v>72</v>
      </c>
      <c r="D32" s="63"/>
      <c r="E32" s="56" t="s">
        <v>71</v>
      </c>
      <c r="F32" s="56"/>
      <c r="G32" s="56"/>
      <c r="H32" s="56"/>
      <c r="I32" s="56"/>
      <c r="J32" s="56"/>
      <c r="K32" s="56"/>
      <c r="T32" s="63">
        <v>21</v>
      </c>
      <c r="U32" s="63"/>
      <c r="V32" s="56" t="s">
        <v>85</v>
      </c>
      <c r="W32" s="56"/>
      <c r="X32" s="56"/>
      <c r="Y32" s="56"/>
      <c r="Z32" s="56"/>
      <c r="AA32" s="56"/>
      <c r="AB32" s="56"/>
      <c r="AC32" s="4"/>
      <c r="AE32" s="4"/>
    </row>
    <row r="33" spans="3:31" s="1" customFormat="1" ht="12.75">
      <c r="C33" s="63" t="s">
        <v>73</v>
      </c>
      <c r="D33" s="63"/>
      <c r="E33" s="56" t="s">
        <v>76</v>
      </c>
      <c r="F33" s="56"/>
      <c r="G33" s="56"/>
      <c r="H33" s="56"/>
      <c r="I33" s="56"/>
      <c r="J33" s="56"/>
      <c r="K33" s="56"/>
      <c r="T33" s="63">
        <v>22</v>
      </c>
      <c r="U33" s="63"/>
      <c r="V33" s="56" t="s">
        <v>84</v>
      </c>
      <c r="W33" s="56"/>
      <c r="X33" s="56"/>
      <c r="Y33" s="56"/>
      <c r="Z33" s="56"/>
      <c r="AA33" s="56"/>
      <c r="AB33" s="56"/>
      <c r="AC33" s="56"/>
      <c r="AE33" s="4"/>
    </row>
    <row r="34" spans="3:30" ht="12.75">
      <c r="C34" s="63">
        <v>14</v>
      </c>
      <c r="D34" s="63"/>
      <c r="E34" s="56" t="s">
        <v>77</v>
      </c>
      <c r="F34" s="56"/>
      <c r="G34" s="56"/>
      <c r="H34" s="56"/>
      <c r="I34" s="56"/>
      <c r="J34" s="56"/>
      <c r="K34" s="56"/>
      <c r="L34" s="56"/>
      <c r="M34" s="56"/>
      <c r="N34" s="1"/>
      <c r="O34" s="1"/>
      <c r="P34" s="1"/>
      <c r="Q34" s="1"/>
      <c r="R34" s="1"/>
      <c r="S34" s="1"/>
      <c r="T34" s="63"/>
      <c r="U34" s="63"/>
      <c r="V34" s="40" t="s">
        <v>86</v>
      </c>
      <c r="W34" s="40"/>
      <c r="X34" s="40"/>
      <c r="Y34" s="40"/>
      <c r="Z34" s="40"/>
      <c r="AA34" s="40"/>
      <c r="AB34" s="40"/>
      <c r="AC34" s="40"/>
      <c r="AD34" s="40"/>
    </row>
    <row r="35" spans="3:28" ht="12.75">
      <c r="C35" s="63">
        <v>15</v>
      </c>
      <c r="D35" s="63"/>
      <c r="E35" s="56" t="s">
        <v>78</v>
      </c>
      <c r="F35" s="56"/>
      <c r="G35" s="56"/>
      <c r="H35" s="56"/>
      <c r="I35" s="56"/>
      <c r="J35" s="56"/>
      <c r="K35" s="56"/>
      <c r="L35" s="56"/>
      <c r="M35" s="56"/>
      <c r="T35" s="63" t="s">
        <v>87</v>
      </c>
      <c r="U35" s="63"/>
      <c r="V35" s="56" t="s">
        <v>88</v>
      </c>
      <c r="W35" s="56"/>
      <c r="X35" s="56"/>
      <c r="Y35" s="56"/>
      <c r="Z35" s="56"/>
      <c r="AA35" s="56"/>
      <c r="AB35" s="56"/>
    </row>
    <row r="36" spans="3:28" ht="12.75">
      <c r="C36" s="63">
        <v>16</v>
      </c>
      <c r="D36" s="63"/>
      <c r="E36" s="3" t="s">
        <v>79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T36" s="63">
        <v>26</v>
      </c>
      <c r="U36" s="63"/>
      <c r="V36" s="56" t="s">
        <v>89</v>
      </c>
      <c r="W36" s="56"/>
      <c r="X36" s="56"/>
      <c r="Y36" s="56"/>
      <c r="Z36" s="56"/>
      <c r="AA36" s="56"/>
      <c r="AB36" s="56"/>
    </row>
    <row r="37" spans="3:28" ht="12.75">
      <c r="C37" s="63">
        <v>17</v>
      </c>
      <c r="D37" s="63"/>
      <c r="E37" s="56" t="s">
        <v>80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T37" s="63">
        <v>27</v>
      </c>
      <c r="U37" s="63"/>
      <c r="V37" s="56" t="s">
        <v>90</v>
      </c>
      <c r="W37" s="56"/>
      <c r="X37" s="56"/>
      <c r="Y37" s="56"/>
      <c r="Z37" s="56"/>
      <c r="AA37" s="56"/>
      <c r="AB37" s="56"/>
    </row>
    <row r="38" spans="20:28" ht="12.75">
      <c r="T38" s="63" t="s">
        <v>98</v>
      </c>
      <c r="U38" s="63"/>
      <c r="V38" s="56" t="s">
        <v>99</v>
      </c>
      <c r="W38" s="56"/>
      <c r="X38" s="56"/>
      <c r="Y38" s="56"/>
      <c r="Z38" s="56"/>
      <c r="AA38" s="56"/>
      <c r="AB38" s="56"/>
    </row>
    <row r="39" spans="20:28" ht="12.75">
      <c r="T39" s="63"/>
      <c r="U39" s="63"/>
      <c r="V39" s="56"/>
      <c r="W39" s="56"/>
      <c r="X39" s="56"/>
      <c r="Y39" s="56"/>
      <c r="Z39" s="56"/>
      <c r="AA39" s="56"/>
      <c r="AB39" s="56"/>
    </row>
    <row r="44" ht="12.75">
      <c r="AD44" s="4"/>
    </row>
    <row r="45" ht="12.75">
      <c r="AD45" s="4"/>
    </row>
    <row r="46" ht="12.75">
      <c r="AD46" s="4"/>
    </row>
    <row r="47" ht="12.75">
      <c r="AD47" s="4"/>
    </row>
    <row r="48" ht="12.75">
      <c r="AD48" s="4"/>
    </row>
    <row r="49" ht="12.75">
      <c r="AD49" s="4"/>
    </row>
  </sheetData>
  <sheetProtection/>
  <mergeCells count="103">
    <mergeCell ref="AD20:AE20"/>
    <mergeCell ref="AD22:AE22"/>
    <mergeCell ref="AD23:AE23"/>
    <mergeCell ref="AD24:AE24"/>
    <mergeCell ref="AD12:AE12"/>
    <mergeCell ref="AD14:AE14"/>
    <mergeCell ref="AD16:AE16"/>
    <mergeCell ref="AD18:AE18"/>
    <mergeCell ref="I22:I23"/>
    <mergeCell ref="AD25:AE25"/>
    <mergeCell ref="AD26:AE26"/>
    <mergeCell ref="P26:Q26"/>
    <mergeCell ref="L26:O26"/>
    <mergeCell ref="P24:Q24"/>
    <mergeCell ref="M24:O24"/>
    <mergeCell ref="W23:W24"/>
    <mergeCell ref="X23:X24"/>
    <mergeCell ref="J22:J23"/>
    <mergeCell ref="AF24:AG24"/>
    <mergeCell ref="AF25:AG25"/>
    <mergeCell ref="AF26:AG26"/>
    <mergeCell ref="AD27:AE27"/>
    <mergeCell ref="P25:Q25"/>
    <mergeCell ref="M25:O25"/>
    <mergeCell ref="AF23:AG23"/>
    <mergeCell ref="AD28:AE28"/>
    <mergeCell ref="AF16:AG16"/>
    <mergeCell ref="AF10:AG10"/>
    <mergeCell ref="AF12:AG12"/>
    <mergeCell ref="AF14:AG14"/>
    <mergeCell ref="AF17:AG17"/>
    <mergeCell ref="AF19:AG19"/>
    <mergeCell ref="AF27:AG27"/>
    <mergeCell ref="AF28:AG28"/>
    <mergeCell ref="AF13:AG13"/>
    <mergeCell ref="AF15:AG15"/>
    <mergeCell ref="T30:U30"/>
    <mergeCell ref="V31:AB31"/>
    <mergeCell ref="T31:U31"/>
    <mergeCell ref="AF21:AG21"/>
    <mergeCell ref="V30:AB30"/>
    <mergeCell ref="AF18:AG18"/>
    <mergeCell ref="AF20:AG20"/>
    <mergeCell ref="AF22:AG22"/>
    <mergeCell ref="E37:Q37"/>
    <mergeCell ref="T32:U32"/>
    <mergeCell ref="T33:U33"/>
    <mergeCell ref="T34:U34"/>
    <mergeCell ref="T35:U35"/>
    <mergeCell ref="E32:K32"/>
    <mergeCell ref="E33:K33"/>
    <mergeCell ref="E34:M34"/>
    <mergeCell ref="E35:M35"/>
    <mergeCell ref="T36:U36"/>
    <mergeCell ref="C36:D36"/>
    <mergeCell ref="E31:J31"/>
    <mergeCell ref="C35:D35"/>
    <mergeCell ref="D24:H24"/>
    <mergeCell ref="D25:H25"/>
    <mergeCell ref="T37:U37"/>
    <mergeCell ref="C37:D37"/>
    <mergeCell ref="C30:D30"/>
    <mergeCell ref="E30:J30"/>
    <mergeCell ref="C31:D31"/>
    <mergeCell ref="C32:D32"/>
    <mergeCell ref="C33:D33"/>
    <mergeCell ref="C34:D34"/>
    <mergeCell ref="T39:U39"/>
    <mergeCell ref="V32:AB32"/>
    <mergeCell ref="V35:AB35"/>
    <mergeCell ref="V36:AB36"/>
    <mergeCell ref="V37:AB37"/>
    <mergeCell ref="V38:AB38"/>
    <mergeCell ref="T38:U38"/>
    <mergeCell ref="V39:AB39"/>
    <mergeCell ref="V33:AC33"/>
    <mergeCell ref="AF7:AG7"/>
    <mergeCell ref="AF8:AG8"/>
    <mergeCell ref="AD6:AG6"/>
    <mergeCell ref="AD7:AE7"/>
    <mergeCell ref="AD8:AE8"/>
    <mergeCell ref="AD9:AE9"/>
    <mergeCell ref="AF9:AG9"/>
    <mergeCell ref="AF11:AG11"/>
    <mergeCell ref="C22:D22"/>
    <mergeCell ref="AF5:AG5"/>
    <mergeCell ref="AD11:AE11"/>
    <mergeCell ref="AD13:AE13"/>
    <mergeCell ref="AD15:AE15"/>
    <mergeCell ref="AD17:AE17"/>
    <mergeCell ref="AD19:AE19"/>
    <mergeCell ref="AD21:AE21"/>
    <mergeCell ref="T6:U6"/>
    <mergeCell ref="AD10:AE10"/>
    <mergeCell ref="B4:P4"/>
    <mergeCell ref="W6:AA6"/>
    <mergeCell ref="S6:S7"/>
    <mergeCell ref="C6:C7"/>
    <mergeCell ref="D6:D7"/>
    <mergeCell ref="E6:E7"/>
    <mergeCell ref="R6:R7"/>
    <mergeCell ref="F6:J6"/>
    <mergeCell ref="K6:O6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landscape" paperSize="9" scale="96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rsw</dc:creator>
  <cp:keywords/>
  <dc:description/>
  <cp:lastModifiedBy>user</cp:lastModifiedBy>
  <cp:lastPrinted>2007-01-20T01:32:39Z</cp:lastPrinted>
  <dcterms:created xsi:type="dcterms:W3CDTF">2004-11-08T01:36:02Z</dcterms:created>
  <dcterms:modified xsi:type="dcterms:W3CDTF">2013-06-21T02:19:38Z</dcterms:modified>
  <cp:category/>
  <cp:version/>
  <cp:contentType/>
  <cp:contentStatus/>
</cp:coreProperties>
</file>