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355" windowHeight="9210" tabRatio="699" activeTab="0"/>
  </bookViews>
  <sheets>
    <sheet name="วงรอบและพื้นที่ฉบับแก้ไข" sheetId="1" r:id="rId1"/>
  </sheets>
  <definedNames/>
  <calcPr fullCalcOnLoad="1"/>
</workbook>
</file>

<file path=xl/sharedStrings.xml><?xml version="1.0" encoding="utf-8"?>
<sst xmlns="http://schemas.openxmlformats.org/spreadsheetml/2006/main" count="146" uniqueCount="91">
  <si>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</si>
  <si>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</si>
  <si>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</si>
  <si>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</si>
  <si>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</si>
  <si>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</si>
  <si>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</si>
  <si>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</si>
  <si>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</si>
  <si>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</si>
  <si>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</si>
  <si>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</si>
  <si>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</si>
  <si>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</si>
  <si>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m</t>
  </si>
  <si>
    <t>degree</t>
  </si>
  <si>
    <t>angle</t>
  </si>
  <si>
    <t>course</t>
  </si>
  <si>
    <t>distance</t>
  </si>
  <si>
    <t>Internal Angle</t>
  </si>
  <si>
    <t>Azimuth</t>
  </si>
  <si>
    <t>Latitude</t>
  </si>
  <si>
    <t>Departure</t>
  </si>
  <si>
    <t>Clat</t>
  </si>
  <si>
    <t>Cdep</t>
  </si>
  <si>
    <t>Balanced</t>
  </si>
  <si>
    <t>Adjusted</t>
  </si>
  <si>
    <t>Northing</t>
  </si>
  <si>
    <t>Easting</t>
  </si>
  <si>
    <t>Area by Coordinate</t>
  </si>
  <si>
    <t>minute</t>
  </si>
  <si>
    <t>second</t>
  </si>
  <si>
    <t>decimal</t>
  </si>
  <si>
    <t>radians</t>
  </si>
  <si>
    <t>L*Cos Az</t>
  </si>
  <si>
    <t>L*Sin Az.</t>
  </si>
  <si>
    <t>Distance</t>
  </si>
  <si>
    <t>Form</t>
  </si>
  <si>
    <t>Square meters</t>
  </si>
  <si>
    <t>X1(Y2 -Y3) =</t>
  </si>
  <si>
    <t>X2(Y3 -Y1)  =</t>
  </si>
  <si>
    <t>X3(Y1 - Y2) =</t>
  </si>
  <si>
    <t>2A  =</t>
  </si>
  <si>
    <t>Sum Square</t>
  </si>
  <si>
    <t>Linear Error of Closure , E</t>
  </si>
  <si>
    <t>Linear Accuracy Ratio 1 to</t>
  </si>
  <si>
    <t>Allowable Linear Accuracy Ratio 1 to</t>
  </si>
  <si>
    <t xml:space="preserve">                Σ =</t>
  </si>
  <si>
    <t xml:space="preserve">               S =</t>
  </si>
  <si>
    <t>a / sin A  =</t>
  </si>
  <si>
    <t>Area by Coordinate  =</t>
  </si>
  <si>
    <t>b / sin B  =</t>
  </si>
  <si>
    <t>Area by Sides  =</t>
  </si>
  <si>
    <t>c / sin C  =</t>
  </si>
  <si>
    <t>Different  =</t>
  </si>
  <si>
    <t>Average  =</t>
  </si>
  <si>
    <t>พื้นที่ ไร่-งาน-ตารางวา</t>
  </si>
  <si>
    <t>การคำนวณหาพื้นที่ของรูปสามเหลี่ยมเมื่อทราบความยาวของด้าน, มุมภายใน, มุม Azimuth ของด้านแต่ละด้านของสามเหลี่ยม,</t>
  </si>
  <si>
    <t>ค่าพิกัดฉากของหมุดออก และ การปรับแก้</t>
  </si>
  <si>
    <t>a/ sin a</t>
  </si>
  <si>
    <t>b/ sin b</t>
  </si>
  <si>
    <t>c/ sin c</t>
  </si>
  <si>
    <t>Law of Sin</t>
  </si>
  <si>
    <t>AB,c</t>
  </si>
  <si>
    <t>BC,a</t>
  </si>
  <si>
    <t>CA,b</t>
  </si>
  <si>
    <t>Area</t>
  </si>
  <si>
    <t xml:space="preserve">by 2 Sides and Opposite Sin </t>
  </si>
  <si>
    <t>ค่าเฉลี่ยผมรวมความยาวด้านทั้ง 3 ด้าน  S</t>
  </si>
  <si>
    <t>การกำหนดมุมตามลำดับการคำนวณ</t>
  </si>
  <si>
    <t>18 และ 19</t>
  </si>
  <si>
    <t>ความยาวของเส้นสำรวจที่แตกให้อยู่บนแกน Y &amp; X ที่ปรับแก้แล้ว</t>
  </si>
  <si>
    <t>2 และ 3</t>
  </si>
  <si>
    <t>เส้นสำรวจ และ ความยาว</t>
  </si>
  <si>
    <t>ความยาวของเส้นสำรวจเดิมที่ปรับแก้แล้วโดยใช้สูตรปีทากอรัส</t>
  </si>
  <si>
    <t>4 ถึง 8</t>
  </si>
  <si>
    <t>มุมภายใน องศา ลิปดา ฟิลิปดา มุมเป็นทศนิยม และ มุมเป็นเรเดียน</t>
  </si>
  <si>
    <t>9 ถึง 13</t>
  </si>
  <si>
    <t>มุมภายในที่แสดงเป็นแบบ Azimuth</t>
  </si>
  <si>
    <t>Latitude = L x Cos Azimuth = ความยาวของเส้นสำรวจเมื่อแตกให้อยู่บนแกน Y</t>
  </si>
  <si>
    <t>Departure = L x Sin Azimuth = ความยาวของเส้นสำรวจบนเมื่อแตกให้อยู่บนแกน X</t>
  </si>
  <si>
    <t>ค่าปรับแก้ทางด้านแกน Y หรือ Latitude = (ผลรวมของ Latitude / ผลรวมของระยะทางของเส้นสำรวจ) x ความยาวของเส้นสำรวจนั้นๆ</t>
  </si>
  <si>
    <t>ค่าปรับแก้ทางด้านแกน X หรือ Departure = (ผลรวมของ Departure / ผลรวมของระยะทางของเส้นสำรวจ) x ความยาวของเส้นสำรวจนั้นๆ</t>
  </si>
  <si>
    <t>21 - 23</t>
  </si>
  <si>
    <t>ตรวจสอบสามเหลี่ยมโดยใช้  Law  of  Sin</t>
  </si>
  <si>
    <t>24 - 26</t>
  </si>
  <si>
    <t>การหาพื้นที่ของรูปเหลี่ยมปิดโดยวิธีด้าน 2 ด้านที่อยู่ตรงข้ามกับมุมและค่าของ Sin</t>
  </si>
  <si>
    <t>27 - 28</t>
  </si>
  <si>
    <t>การปรับแก้ค่าพิกัดเหนือ และ ตะวันออก</t>
  </si>
  <si>
    <t>29 - 30</t>
  </si>
  <si>
    <t>การหาพื้นที่ของรูปเหลี่ยมปิดโดยวิธี Coordinate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</si>
</sst>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0.0000000000"/>
    <numFmt numFmtId="201" formatCode="0.00000000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0.00000000000"/>
    <numFmt numFmtId="212" formatCode="0.000000000000"/>
    <numFmt numFmtId="213" formatCode="_-* #,##0.000_-;\-* #,##0.000_-;_-* &quot;-&quot;??_-;_-@_-"/>
    <numFmt numFmtId="214" formatCode="_-* #,##0.0000_-;\-* #,##0.0000_-;_-* &quot;-&quot;??_-;_-@_-"/>
    <numFmt numFmtId="215" formatCode="_-* #,##0.00000_-;\-* #,##0.00000_-;_-* &quot;-&quot;??_-;_-@_-"/>
    <numFmt numFmtId="216" formatCode="_-* #,##0.000000_-;\-* #,##0.000000_-;_-* &quot;-&quot;??_-;_-@_-"/>
    <numFmt numFmtId="217" formatCode="_-* #,##0.0000000_-;\-* #,##0.0000000_-;_-* &quot;-&quot;??_-;_-@_-"/>
    <numFmt numFmtId="218" formatCode="_-* #,##0.000_-;\-* #,##0.000_-;_-* &quot;-&quot;???_-;_-@_-"/>
  </numFmts>
  <fonts count="40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204" fontId="2" fillId="0" borderId="10" xfId="0" applyNumberFormat="1" applyFont="1" applyBorder="1" applyAlignment="1">
      <alignment horizontal="right"/>
    </xf>
    <xf numFmtId="199" fontId="2" fillId="34" borderId="10" xfId="0" applyNumberFormat="1" applyFont="1" applyFill="1" applyBorder="1" applyAlignment="1">
      <alignment horizontal="right"/>
    </xf>
    <xf numFmtId="199" fontId="2" fillId="0" borderId="10" xfId="0" applyNumberFormat="1" applyFont="1" applyBorder="1" applyAlignment="1">
      <alignment horizontal="right"/>
    </xf>
    <xf numFmtId="206" fontId="2" fillId="0" borderId="1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205" fontId="2" fillId="34" borderId="10" xfId="0" applyNumberFormat="1" applyFont="1" applyFill="1" applyBorder="1" applyAlignment="1">
      <alignment horizontal="right"/>
    </xf>
    <xf numFmtId="204" fontId="2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205" fontId="2" fillId="33" borderId="10" xfId="0" applyNumberFormat="1" applyFont="1" applyFill="1" applyBorder="1" applyAlignment="1">
      <alignment horizontal="right"/>
    </xf>
    <xf numFmtId="204" fontId="2" fillId="33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205" fontId="2" fillId="0" borderId="10" xfId="0" applyNumberFormat="1" applyFont="1" applyFill="1" applyBorder="1" applyAlignment="1">
      <alignment horizontal="right"/>
    </xf>
    <xf numFmtId="204" fontId="2" fillId="0" borderId="10" xfId="0" applyNumberFormat="1" applyFont="1" applyFill="1" applyBorder="1" applyAlignment="1">
      <alignment horizontal="right"/>
    </xf>
    <xf numFmtId="199" fontId="2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99" fontId="2" fillId="33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/>
    </xf>
    <xf numFmtId="199" fontId="2" fillId="33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right"/>
    </xf>
    <xf numFmtId="199" fontId="2" fillId="35" borderId="10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right"/>
    </xf>
    <xf numFmtId="199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1" fontId="2" fillId="35" borderId="10" xfId="0" applyNumberFormat="1" applyFont="1" applyFill="1" applyBorder="1" applyAlignment="1">
      <alignment horizontal="right"/>
    </xf>
    <xf numFmtId="199" fontId="2" fillId="33" borderId="1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99" fontId="2" fillId="33" borderId="11" xfId="0" applyNumberFormat="1" applyFont="1" applyFill="1" applyBorder="1" applyAlignment="1">
      <alignment horizontal="right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right"/>
    </xf>
    <xf numFmtId="0" fontId="5" fillId="35" borderId="14" xfId="0" applyFont="1" applyFill="1" applyBorder="1" applyAlignment="1">
      <alignment horizontal="right"/>
    </xf>
    <xf numFmtId="0" fontId="5" fillId="35" borderId="15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99" fontId="2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3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199" fontId="2" fillId="35" borderId="16" xfId="0" applyNumberFormat="1" applyFont="1" applyFill="1" applyBorder="1" applyAlignment="1">
      <alignment horizontal="center" vertical="center"/>
    </xf>
    <xf numFmtId="199" fontId="2" fillId="35" borderId="17" xfId="0" applyNumberFormat="1" applyFont="1" applyFill="1" applyBorder="1" applyAlignment="1">
      <alignment horizontal="center" vertical="center"/>
    </xf>
    <xf numFmtId="199" fontId="2" fillId="35" borderId="18" xfId="0" applyNumberFormat="1" applyFont="1" applyFill="1" applyBorder="1" applyAlignment="1">
      <alignment horizontal="center" vertical="center"/>
    </xf>
    <xf numFmtId="199" fontId="2" fillId="35" borderId="19" xfId="0" applyNumberFormat="1" applyFont="1" applyFill="1" applyBorder="1" applyAlignment="1">
      <alignment horizontal="center" vertical="center"/>
    </xf>
    <xf numFmtId="199" fontId="2" fillId="35" borderId="20" xfId="0" applyNumberFormat="1" applyFont="1" applyFill="1" applyBorder="1" applyAlignment="1">
      <alignment horizontal="center" vertical="center"/>
    </xf>
    <xf numFmtId="199" fontId="2" fillId="35" borderId="21" xfId="0" applyNumberFormat="1" applyFont="1" applyFill="1" applyBorder="1" applyAlignment="1">
      <alignment horizontal="center" vertical="center"/>
    </xf>
    <xf numFmtId="206" fontId="2" fillId="33" borderId="10" xfId="0" applyNumberFormat="1" applyFont="1" applyFill="1" applyBorder="1" applyAlignment="1">
      <alignment horizontal="center" vertical="center"/>
    </xf>
    <xf numFmtId="205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" fontId="2" fillId="33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G33"/>
  <sheetViews>
    <sheetView tabSelected="1" zoomScale="75" zoomScaleNormal="75" zoomScalePageLayoutView="0" workbookViewId="0" topLeftCell="A1">
      <selection activeCell="M45" sqref="M45"/>
    </sheetView>
  </sheetViews>
  <sheetFormatPr defaultColWidth="9.140625" defaultRowHeight="12.75"/>
  <cols>
    <col min="1" max="1" width="9.140625" style="3" customWidth="1"/>
    <col min="2" max="2" width="3.00390625" style="1" bestFit="1" customWidth="1"/>
    <col min="3" max="3" width="6.421875" style="3" bestFit="1" customWidth="1"/>
    <col min="4" max="4" width="6.57421875" style="3" bestFit="1" customWidth="1"/>
    <col min="5" max="5" width="9.8515625" style="3" bestFit="1" customWidth="1"/>
    <col min="6" max="7" width="6.7109375" style="3" customWidth="1"/>
    <col min="8" max="8" width="7.140625" style="3" customWidth="1"/>
    <col min="9" max="9" width="10.57421875" style="3" customWidth="1"/>
    <col min="10" max="10" width="8.7109375" style="3" bestFit="1" customWidth="1"/>
    <col min="11" max="12" width="6.7109375" style="3" customWidth="1"/>
    <col min="13" max="13" width="7.140625" style="3" customWidth="1"/>
    <col min="14" max="14" width="10.7109375" style="3" customWidth="1"/>
    <col min="15" max="15" width="12.57421875" style="3" customWidth="1"/>
    <col min="16" max="16" width="9.57421875" style="3" customWidth="1"/>
    <col min="17" max="17" width="10.00390625" style="3" customWidth="1"/>
    <col min="18" max="18" width="9.28125" style="3" customWidth="1"/>
    <col min="19" max="20" width="8.7109375" style="3" customWidth="1"/>
    <col min="21" max="21" width="10.00390625" style="3" customWidth="1"/>
    <col min="22" max="22" width="9.140625" style="3" bestFit="1" customWidth="1"/>
    <col min="23" max="30" width="9.140625" style="3" customWidth="1"/>
    <col min="31" max="31" width="12.8515625" style="3" bestFit="1" customWidth="1"/>
    <col min="32" max="32" width="13.421875" style="3" bestFit="1" customWidth="1"/>
    <col min="33" max="16384" width="9.140625" style="3" customWidth="1"/>
  </cols>
  <sheetData>
    <row r="3" spans="2:22" ht="18">
      <c r="B3" s="24" t="s">
        <v>57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2:16" ht="18">
      <c r="B4" s="56" t="s">
        <v>58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3:32" s="1" customFormat="1" ht="12.75"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  <c r="W5" s="1">
        <v>21</v>
      </c>
      <c r="X5" s="1">
        <v>22</v>
      </c>
      <c r="Y5" s="1">
        <v>23</v>
      </c>
      <c r="Z5" s="1">
        <v>24</v>
      </c>
      <c r="AA5" s="1">
        <v>25</v>
      </c>
      <c r="AB5" s="1">
        <v>26</v>
      </c>
      <c r="AC5" s="1">
        <v>27</v>
      </c>
      <c r="AD5" s="1">
        <v>28</v>
      </c>
      <c r="AE5" s="1">
        <v>29</v>
      </c>
      <c r="AF5" s="1">
        <v>30</v>
      </c>
    </row>
    <row r="6" spans="3:32" ht="12.75">
      <c r="C6" s="57" t="s">
        <v>16</v>
      </c>
      <c r="D6" s="57" t="s">
        <v>17</v>
      </c>
      <c r="E6" s="57" t="s">
        <v>18</v>
      </c>
      <c r="F6" s="69" t="s">
        <v>19</v>
      </c>
      <c r="G6" s="69"/>
      <c r="H6" s="69"/>
      <c r="I6" s="69"/>
      <c r="J6" s="69"/>
      <c r="K6" s="69" t="s">
        <v>20</v>
      </c>
      <c r="L6" s="69"/>
      <c r="M6" s="69"/>
      <c r="N6" s="69"/>
      <c r="O6" s="69"/>
      <c r="P6" s="37" t="s">
        <v>21</v>
      </c>
      <c r="Q6" s="37" t="s">
        <v>22</v>
      </c>
      <c r="R6" s="57" t="s">
        <v>23</v>
      </c>
      <c r="S6" s="57" t="s">
        <v>24</v>
      </c>
      <c r="T6" s="69" t="s">
        <v>25</v>
      </c>
      <c r="U6" s="69"/>
      <c r="V6" s="37" t="s">
        <v>26</v>
      </c>
      <c r="W6" s="69" t="s">
        <v>62</v>
      </c>
      <c r="X6" s="69"/>
      <c r="Y6" s="69"/>
      <c r="Z6" s="69" t="s">
        <v>66</v>
      </c>
      <c r="AA6" s="69"/>
      <c r="AB6" s="69"/>
      <c r="AC6" s="37" t="s">
        <v>27</v>
      </c>
      <c r="AD6" s="37" t="s">
        <v>28</v>
      </c>
      <c r="AE6" s="74" t="s">
        <v>29</v>
      </c>
      <c r="AF6" s="75"/>
    </row>
    <row r="7" spans="3:32" s="1" customFormat="1" ht="12.75">
      <c r="C7" s="57"/>
      <c r="D7" s="57"/>
      <c r="E7" s="57"/>
      <c r="F7" s="37" t="s">
        <v>15</v>
      </c>
      <c r="G7" s="37" t="s">
        <v>30</v>
      </c>
      <c r="H7" s="37" t="s">
        <v>31</v>
      </c>
      <c r="I7" s="37" t="s">
        <v>32</v>
      </c>
      <c r="J7" s="37" t="s">
        <v>33</v>
      </c>
      <c r="K7" s="37" t="s">
        <v>15</v>
      </c>
      <c r="L7" s="37" t="s">
        <v>30</v>
      </c>
      <c r="M7" s="37" t="s">
        <v>31</v>
      </c>
      <c r="N7" s="37" t="s">
        <v>32</v>
      </c>
      <c r="O7" s="37" t="s">
        <v>33</v>
      </c>
      <c r="P7" s="37" t="s">
        <v>34</v>
      </c>
      <c r="Q7" s="37" t="s">
        <v>35</v>
      </c>
      <c r="R7" s="57"/>
      <c r="S7" s="57"/>
      <c r="T7" s="37" t="s">
        <v>21</v>
      </c>
      <c r="U7" s="37" t="s">
        <v>22</v>
      </c>
      <c r="V7" s="37" t="s">
        <v>36</v>
      </c>
      <c r="W7" s="37" t="s">
        <v>59</v>
      </c>
      <c r="X7" s="37" t="s">
        <v>60</v>
      </c>
      <c r="Y7" s="37" t="s">
        <v>61</v>
      </c>
      <c r="Z7" s="69" t="s">
        <v>67</v>
      </c>
      <c r="AA7" s="69"/>
      <c r="AB7" s="69"/>
      <c r="AC7" s="37" t="s">
        <v>14</v>
      </c>
      <c r="AD7" s="37" t="s">
        <v>14</v>
      </c>
      <c r="AE7" s="37" t="s">
        <v>37</v>
      </c>
      <c r="AF7" s="37" t="s">
        <v>38</v>
      </c>
    </row>
    <row r="8" spans="2:32" s="1" customFormat="1" ht="12.75">
      <c r="B8" s="1" t="s">
        <v>1</v>
      </c>
      <c r="C8" s="4"/>
      <c r="D8" s="4"/>
      <c r="E8" s="4"/>
      <c r="F8" s="4"/>
      <c r="G8" s="4"/>
      <c r="H8" s="4"/>
      <c r="I8" s="25"/>
      <c r="J8" s="25"/>
      <c r="K8" s="4"/>
      <c r="L8" s="4"/>
      <c r="M8" s="4"/>
      <c r="N8" s="12"/>
      <c r="O8" s="12"/>
      <c r="P8" s="4" t="s">
        <v>0</v>
      </c>
      <c r="Q8" s="4" t="s">
        <v>0</v>
      </c>
      <c r="R8" s="4"/>
      <c r="S8" s="4"/>
      <c r="T8" s="4"/>
      <c r="U8" s="4"/>
      <c r="V8" s="4"/>
      <c r="W8" s="4"/>
      <c r="X8" s="4"/>
      <c r="Y8" s="4"/>
      <c r="Z8" s="26"/>
      <c r="AA8" s="2"/>
      <c r="AB8" s="27"/>
      <c r="AC8" s="4"/>
      <c r="AD8" s="4"/>
      <c r="AE8" s="12"/>
      <c r="AF8" s="12"/>
    </row>
    <row r="9" spans="2:32" ht="12.75">
      <c r="B9" s="1" t="s">
        <v>2</v>
      </c>
      <c r="C9" s="38" t="s">
        <v>1</v>
      </c>
      <c r="D9" s="15"/>
      <c r="E9" s="15"/>
      <c r="F9" s="40">
        <v>21</v>
      </c>
      <c r="G9" s="40">
        <v>2</v>
      </c>
      <c r="H9" s="40">
        <v>23</v>
      </c>
      <c r="I9" s="16">
        <f>(((H9/60)+G9)/60)+F9</f>
        <v>21.039722222222224</v>
      </c>
      <c r="J9" s="16">
        <f>(I9/180)*PI()</f>
        <v>0.36721242648279584</v>
      </c>
      <c r="K9" s="15"/>
      <c r="L9" s="15"/>
      <c r="M9" s="15"/>
      <c r="N9" s="14"/>
      <c r="O9" s="14"/>
      <c r="P9" s="8"/>
      <c r="Q9" s="8"/>
      <c r="R9" s="6"/>
      <c r="S9" s="6"/>
      <c r="T9" s="6"/>
      <c r="U9" s="6"/>
      <c r="V9" s="6"/>
      <c r="W9" s="6"/>
      <c r="X9" s="6"/>
      <c r="Y9" s="6"/>
      <c r="Z9" s="55">
        <f>0.5*V14*V10*SIN(J9)</f>
        <v>178.92948522052902</v>
      </c>
      <c r="AA9" s="55"/>
      <c r="AB9" s="55"/>
      <c r="AC9" s="36">
        <v>1030.205</v>
      </c>
      <c r="AD9" s="36">
        <v>1009.233</v>
      </c>
      <c r="AE9" s="12"/>
      <c r="AF9" s="12"/>
    </row>
    <row r="10" spans="2:32" ht="12.75">
      <c r="B10" s="1" t="s">
        <v>3</v>
      </c>
      <c r="C10" s="15"/>
      <c r="D10" s="38" t="s">
        <v>63</v>
      </c>
      <c r="E10" s="39">
        <v>31.56</v>
      </c>
      <c r="F10" s="12"/>
      <c r="G10" s="12"/>
      <c r="H10" s="12"/>
      <c r="I10" s="19" t="s">
        <v>0</v>
      </c>
      <c r="J10" s="20" t="s">
        <v>0</v>
      </c>
      <c r="K10" s="40">
        <v>175</v>
      </c>
      <c r="L10" s="40">
        <v>57</v>
      </c>
      <c r="M10" s="41">
        <v>33</v>
      </c>
      <c r="N10" s="16">
        <f>(((M10/60)+L10)/60)+K10</f>
        <v>175.95916666666668</v>
      </c>
      <c r="O10" s="17">
        <f>(N10/180)*PI()</f>
        <v>3.0710668073987892</v>
      </c>
      <c r="P10" s="42">
        <f>E10*COS(O10)</f>
        <v>-31.481544464422313</v>
      </c>
      <c r="Q10" s="42">
        <f>E10*SIN(O10)</f>
        <v>2.22395101893018</v>
      </c>
      <c r="R10" s="16">
        <f>(((-1)*P$16)/E$16)*E10</f>
        <v>-0.0026203922495260834</v>
      </c>
      <c r="S10" s="16">
        <f>(((-1)*Q$16)/E$16)*E10</f>
        <v>-0.004039780523105454</v>
      </c>
      <c r="T10" s="42">
        <f>P10+R10</f>
        <v>-31.48416485667184</v>
      </c>
      <c r="U10" s="42">
        <f>Q10+S10</f>
        <v>2.2199112384070747</v>
      </c>
      <c r="V10" s="42">
        <f>SQRT(T10*T10+U10*U10)</f>
        <v>31.562329486723506</v>
      </c>
      <c r="W10" s="31">
        <f>V12/SIN(J9)</f>
        <v>32.091572202432005</v>
      </c>
      <c r="X10" s="6"/>
      <c r="Y10" s="6"/>
      <c r="Z10" s="81"/>
      <c r="AA10" s="82"/>
      <c r="AB10" s="83"/>
      <c r="AC10" s="10" t="s">
        <v>0</v>
      </c>
      <c r="AD10" s="6"/>
      <c r="AE10" s="44" t="s">
        <v>39</v>
      </c>
      <c r="AF10" s="42">
        <f>AD9*(AC11-AC13)</f>
        <v>-1293.5566757184827</v>
      </c>
    </row>
    <row r="11" spans="2:32" ht="12.75">
      <c r="B11" s="1" t="s">
        <v>4</v>
      </c>
      <c r="C11" s="38" t="s">
        <v>2</v>
      </c>
      <c r="D11" s="15"/>
      <c r="E11" s="12"/>
      <c r="F11" s="40">
        <v>79</v>
      </c>
      <c r="G11" s="40">
        <v>33</v>
      </c>
      <c r="H11" s="40">
        <v>54</v>
      </c>
      <c r="I11" s="16">
        <f>(((H11/60)+G11)/60)+F11</f>
        <v>79.565</v>
      </c>
      <c r="J11" s="16">
        <f>(I11/180)*PI()</f>
        <v>1.388671219349288</v>
      </c>
      <c r="K11" s="18"/>
      <c r="L11" s="18"/>
      <c r="M11" s="18"/>
      <c r="N11" s="20"/>
      <c r="O11" s="20" t="s">
        <v>0</v>
      </c>
      <c r="P11" s="10" t="s">
        <v>0</v>
      </c>
      <c r="Q11" s="8" t="s">
        <v>0</v>
      </c>
      <c r="R11" s="11" t="s">
        <v>0</v>
      </c>
      <c r="S11" s="11" t="s">
        <v>0</v>
      </c>
      <c r="T11" s="10" t="s">
        <v>0</v>
      </c>
      <c r="U11" s="10" t="s">
        <v>0</v>
      </c>
      <c r="V11" s="6" t="s">
        <v>0</v>
      </c>
      <c r="W11" s="6"/>
      <c r="X11" s="6"/>
      <c r="Y11" s="6"/>
      <c r="Z11" s="55">
        <f>0.5*V10*V12*SIN(J11)</f>
        <v>178.81333813179037</v>
      </c>
      <c r="AA11" s="55"/>
      <c r="AB11" s="55"/>
      <c r="AC11" s="42">
        <f>AC9+T10</f>
        <v>998.720835143328</v>
      </c>
      <c r="AD11" s="42">
        <f>AD9+U10</f>
        <v>1011.4529112384071</v>
      </c>
      <c r="AE11" s="21"/>
      <c r="AF11" s="9" t="s">
        <v>0</v>
      </c>
    </row>
    <row r="12" spans="2:32" ht="12.75">
      <c r="B12" s="1" t="s">
        <v>5</v>
      </c>
      <c r="C12" s="15"/>
      <c r="D12" s="38" t="s">
        <v>64</v>
      </c>
      <c r="E12" s="39">
        <v>11.52</v>
      </c>
      <c r="F12" s="12"/>
      <c r="G12" s="12"/>
      <c r="H12" s="12"/>
      <c r="I12" s="19" t="s">
        <v>0</v>
      </c>
      <c r="J12" s="20" t="s">
        <v>0</v>
      </c>
      <c r="K12" s="40">
        <v>276</v>
      </c>
      <c r="L12" s="40">
        <v>23</v>
      </c>
      <c r="M12" s="38">
        <v>34</v>
      </c>
      <c r="N12" s="16">
        <f>(((M12/60)+L12)/60)+K12</f>
        <v>276.3927777777778</v>
      </c>
      <c r="O12" s="17">
        <f>(N12/180)*PI()</f>
        <v>4.823964000955238</v>
      </c>
      <c r="P12" s="42">
        <f>E12*COS(O12)</f>
        <v>1.2826790245727666</v>
      </c>
      <c r="Q12" s="42">
        <f>E12*SIN(O12)</f>
        <v>-11.448368203369467</v>
      </c>
      <c r="R12" s="16">
        <f>(((-1)*P$16)/E$16)*E12</f>
        <v>-0.0009564929884201673</v>
      </c>
      <c r="S12" s="16">
        <f>(((-1)*Q$16)/E$16)*E12</f>
        <v>-0.0014745966928445763</v>
      </c>
      <c r="T12" s="42">
        <f>P12+R12</f>
        <v>1.2817225315843463</v>
      </c>
      <c r="U12" s="42">
        <f>Q12+S12</f>
        <v>-11.449842800062312</v>
      </c>
      <c r="V12" s="42">
        <f>SQRT(T12*T12+U12*U12)</f>
        <v>11.521358982086694</v>
      </c>
      <c r="W12" s="6"/>
      <c r="X12" s="31">
        <f>V14/SIN(J11)</f>
        <v>32.112417083039354</v>
      </c>
      <c r="Y12" s="6"/>
      <c r="Z12" s="28"/>
      <c r="AA12" s="29"/>
      <c r="AB12" s="30"/>
      <c r="AC12" s="10" t="s">
        <v>0</v>
      </c>
      <c r="AD12" s="10" t="s">
        <v>0</v>
      </c>
      <c r="AE12" s="44" t="s">
        <v>40</v>
      </c>
      <c r="AF12" s="42">
        <f>AD11*(AC13-AC9)</f>
        <v>-30548.348216219867</v>
      </c>
    </row>
    <row r="13" spans="2:32" ht="12.75">
      <c r="B13" s="1" t="s">
        <v>6</v>
      </c>
      <c r="C13" s="38" t="s">
        <v>3</v>
      </c>
      <c r="D13" s="15"/>
      <c r="E13" s="12"/>
      <c r="F13" s="40">
        <v>79</v>
      </c>
      <c r="G13" s="40">
        <v>23</v>
      </c>
      <c r="H13" s="40">
        <v>43</v>
      </c>
      <c r="I13" s="16">
        <f>(((H13/60)+G13)/60)+F13</f>
        <v>79.39527777777778</v>
      </c>
      <c r="J13" s="16">
        <f>(I13/180)*PI()</f>
        <v>1.385709007757709</v>
      </c>
      <c r="K13" s="18"/>
      <c r="L13" s="18"/>
      <c r="M13" s="18"/>
      <c r="N13" s="20"/>
      <c r="O13" s="20" t="s">
        <v>0</v>
      </c>
      <c r="P13" s="10" t="s">
        <v>0</v>
      </c>
      <c r="Q13" s="8" t="s">
        <v>0</v>
      </c>
      <c r="R13" s="11" t="s">
        <v>0</v>
      </c>
      <c r="S13" s="11" t="s">
        <v>0</v>
      </c>
      <c r="T13" s="10" t="s">
        <v>0</v>
      </c>
      <c r="U13" s="10" t="s">
        <v>0</v>
      </c>
      <c r="V13" s="6" t="s">
        <v>0</v>
      </c>
      <c r="W13" s="6"/>
      <c r="X13" s="6"/>
      <c r="Y13" s="6"/>
      <c r="Z13" s="55">
        <f>0.5*V12*V14*SIN(J13)</f>
        <v>178.82247896876763</v>
      </c>
      <c r="AA13" s="55"/>
      <c r="AB13" s="55"/>
      <c r="AC13" s="42">
        <f>AC11+T12</f>
        <v>1000.0025576749124</v>
      </c>
      <c r="AD13" s="42">
        <f>AD11+U12</f>
        <v>1000.0030684383447</v>
      </c>
      <c r="AE13" s="21"/>
      <c r="AF13" s="9" t="s">
        <v>0</v>
      </c>
    </row>
    <row r="14" spans="2:32" ht="12.75">
      <c r="B14" s="1" t="s">
        <v>7</v>
      </c>
      <c r="C14" s="15"/>
      <c r="D14" s="38" t="s">
        <v>65</v>
      </c>
      <c r="E14" s="39">
        <v>31.585</v>
      </c>
      <c r="F14" s="15"/>
      <c r="G14" s="15"/>
      <c r="H14" s="15"/>
      <c r="I14" s="19" t="s">
        <v>0</v>
      </c>
      <c r="J14" s="19" t="s">
        <v>0</v>
      </c>
      <c r="K14" s="40">
        <v>16</v>
      </c>
      <c r="L14" s="40">
        <v>59</v>
      </c>
      <c r="M14" s="38">
        <v>56</v>
      </c>
      <c r="N14" s="16">
        <f>(((M14/60)+L14)/60)+K14</f>
        <v>16.99888888888889</v>
      </c>
      <c r="O14" s="17">
        <f>(N14/180)*PI()</f>
        <v>0.2966865802917916</v>
      </c>
      <c r="P14" s="42">
        <f>E14*COS(O14)</f>
        <v>30.205064793059652</v>
      </c>
      <c r="Q14" s="42">
        <f>E14*SIN(O14)</f>
        <v>9.233974542257972</v>
      </c>
      <c r="R14" s="16">
        <f>(((-1)*P$16)/E$16)*E14</f>
        <v>-0.0026224679721572036</v>
      </c>
      <c r="S14" s="16">
        <f>(((-1)*Q$16)/E$16)*E14</f>
        <v>-0.004042980602734023</v>
      </c>
      <c r="T14" s="42">
        <f>P14+R14</f>
        <v>30.202442325087496</v>
      </c>
      <c r="U14" s="42">
        <f>Q14+S14</f>
        <v>9.229931561655238</v>
      </c>
      <c r="V14" s="42">
        <f>SQRT(T14*T14+U14*U14)</f>
        <v>31.581310280497803</v>
      </c>
      <c r="W14" s="6"/>
      <c r="X14" s="6"/>
      <c r="Y14" s="34">
        <f>V10/SIN(J13)</f>
        <v>32.11077559830436</v>
      </c>
      <c r="Z14" s="32"/>
      <c r="AA14" s="35"/>
      <c r="AB14" s="22"/>
      <c r="AC14" s="10" t="s">
        <v>0</v>
      </c>
      <c r="AD14" s="10" t="s">
        <v>0</v>
      </c>
      <c r="AE14" s="44" t="s">
        <v>41</v>
      </c>
      <c r="AF14" s="42">
        <f>AD13*(AC15-AC11)</f>
        <v>31484.261463890594</v>
      </c>
    </row>
    <row r="15" spans="2:32" ht="12.75">
      <c r="B15" s="1" t="s">
        <v>8</v>
      </c>
      <c r="C15" s="38" t="s">
        <v>1</v>
      </c>
      <c r="D15" s="15"/>
      <c r="E15" s="15"/>
      <c r="F15" s="15"/>
      <c r="G15" s="15"/>
      <c r="H15" s="15"/>
      <c r="I15" s="16">
        <f>I9</f>
        <v>21.039722222222224</v>
      </c>
      <c r="J15" s="16">
        <f>J9</f>
        <v>0.36721242648279584</v>
      </c>
      <c r="K15" s="15"/>
      <c r="L15" s="15"/>
      <c r="M15" s="15"/>
      <c r="N15" s="13" t="s">
        <v>0</v>
      </c>
      <c r="O15" s="14" t="s">
        <v>0</v>
      </c>
      <c r="P15" s="10" t="s">
        <v>0</v>
      </c>
      <c r="Q15" s="10" t="s">
        <v>0</v>
      </c>
      <c r="R15" s="11" t="s">
        <v>0</v>
      </c>
      <c r="S15" s="11" t="s">
        <v>0</v>
      </c>
      <c r="T15" s="10" t="s">
        <v>0</v>
      </c>
      <c r="U15" s="10" t="s">
        <v>0</v>
      </c>
      <c r="V15" s="6" t="s">
        <v>0</v>
      </c>
      <c r="W15" s="29"/>
      <c r="X15" s="29"/>
      <c r="Y15" s="29"/>
      <c r="AC15" s="36">
        <f>AC13+T14</f>
        <v>1030.205</v>
      </c>
      <c r="AD15" s="36">
        <f>AD13+U14</f>
        <v>1009.233</v>
      </c>
      <c r="AE15" s="21"/>
      <c r="AF15" s="9" t="s">
        <v>0</v>
      </c>
    </row>
    <row r="16" spans="2:32" ht="12.75">
      <c r="B16" s="1" t="s">
        <v>9</v>
      </c>
      <c r="C16" s="72" t="s">
        <v>47</v>
      </c>
      <c r="D16" s="73"/>
      <c r="E16" s="31">
        <f>SUM(E10:E15)</f>
        <v>74.66499999999999</v>
      </c>
      <c r="F16" s="59">
        <v>180</v>
      </c>
      <c r="G16" s="60"/>
      <c r="H16" s="61"/>
      <c r="I16" s="65">
        <f>SUM(I9:I13)</f>
        <v>180</v>
      </c>
      <c r="J16" s="66">
        <f>SUM(J9:J13)</f>
        <v>3.141592653589793</v>
      </c>
      <c r="K16" s="22"/>
      <c r="L16" s="6"/>
      <c r="M16" s="6"/>
      <c r="N16" s="14" t="s">
        <v>0</v>
      </c>
      <c r="O16" s="14"/>
      <c r="P16" s="16">
        <f aca="true" t="shared" si="0" ref="P16:U16">SUM(P9:P15)</f>
        <v>0.006199353210103453</v>
      </c>
      <c r="Q16" s="16">
        <f t="shared" si="0"/>
        <v>0.009557357818684054</v>
      </c>
      <c r="R16" s="16">
        <f t="shared" si="0"/>
        <v>-0.006199353210103454</v>
      </c>
      <c r="S16" s="16">
        <f t="shared" si="0"/>
        <v>-0.009557357818684054</v>
      </c>
      <c r="T16" s="7">
        <f t="shared" si="0"/>
        <v>0</v>
      </c>
      <c r="U16" s="7">
        <f t="shared" si="0"/>
        <v>0</v>
      </c>
      <c r="V16" s="42">
        <f>SUM(V10:V15)</f>
        <v>74.66499874930801</v>
      </c>
      <c r="W16" s="33" t="s">
        <v>0</v>
      </c>
      <c r="X16" s="33"/>
      <c r="Y16" s="29"/>
      <c r="AC16" s="46"/>
      <c r="AD16" s="47"/>
      <c r="AE16" s="48" t="s">
        <v>42</v>
      </c>
      <c r="AF16" s="45">
        <f>SUM(AF10:AF15)</f>
        <v>-357.64342804775515</v>
      </c>
    </row>
    <row r="17" spans="2:33" ht="12.75">
      <c r="B17" s="1" t="s">
        <v>10</v>
      </c>
      <c r="C17" s="67" t="s">
        <v>48</v>
      </c>
      <c r="D17" s="67"/>
      <c r="E17" s="5">
        <f>(E10+E12+E14)/2</f>
        <v>37.332499999999996</v>
      </c>
      <c r="F17" s="62"/>
      <c r="G17" s="63"/>
      <c r="H17" s="64"/>
      <c r="I17" s="65"/>
      <c r="J17" s="66"/>
      <c r="O17" s="3" t="s">
        <v>43</v>
      </c>
      <c r="P17" s="17">
        <f>P16*P16</f>
        <v>3.843198022361999E-05</v>
      </c>
      <c r="Q17" s="17">
        <f>Q16*Q16</f>
        <v>9.134308847436122E-05</v>
      </c>
      <c r="V17" s="76">
        <f>V16/2</f>
        <v>37.332499374654006</v>
      </c>
      <c r="AC17" s="46"/>
      <c r="AD17" s="47"/>
      <c r="AE17" s="48" t="s">
        <v>50</v>
      </c>
      <c r="AF17" s="45">
        <f>ABS(AF16/2)</f>
        <v>178.82171402387758</v>
      </c>
      <c r="AG17" s="33" t="s">
        <v>0</v>
      </c>
    </row>
    <row r="18" spans="2:32" ht="12.75">
      <c r="B18" s="1" t="s">
        <v>11</v>
      </c>
      <c r="C18" s="68" t="s">
        <v>49</v>
      </c>
      <c r="D18" s="68"/>
      <c r="E18" s="68"/>
      <c r="F18" s="55">
        <f>E12/SIN(J9)</f>
        <v>32.08778689621728</v>
      </c>
      <c r="G18" s="55"/>
      <c r="H18" s="55"/>
      <c r="I18" s="55"/>
      <c r="J18" s="55"/>
      <c r="M18" s="70" t="s">
        <v>44</v>
      </c>
      <c r="N18" s="70"/>
      <c r="O18" s="70"/>
      <c r="P18" s="55">
        <f>SQRT(P17+Q17)</f>
        <v>0.011391886090458473</v>
      </c>
      <c r="Q18" s="55"/>
      <c r="V18" s="77"/>
      <c r="W18" s="78" t="s">
        <v>68</v>
      </c>
      <c r="X18" s="79"/>
      <c r="Y18" s="79"/>
      <c r="Z18" s="80"/>
      <c r="AC18" s="46"/>
      <c r="AD18" s="47"/>
      <c r="AE18" s="48" t="s">
        <v>52</v>
      </c>
      <c r="AF18" s="45">
        <f>SQRT(V17*(V17-V10)*(V17-V12)*(V17-V14))</f>
        <v>178.8217140238778</v>
      </c>
    </row>
    <row r="19" spans="2:32" ht="12.75">
      <c r="B19" s="1" t="s">
        <v>12</v>
      </c>
      <c r="C19" s="68" t="s">
        <v>51</v>
      </c>
      <c r="D19" s="68"/>
      <c r="E19" s="68"/>
      <c r="F19" s="55">
        <f>E14/SIN(J11)</f>
        <v>32.11616885301095</v>
      </c>
      <c r="G19" s="55"/>
      <c r="H19" s="55"/>
      <c r="I19" s="55"/>
      <c r="J19" s="55"/>
      <c r="M19" s="70" t="s">
        <v>45</v>
      </c>
      <c r="N19" s="70"/>
      <c r="O19" s="70"/>
      <c r="P19" s="71">
        <f>E16/P18</f>
        <v>6554.226350853115</v>
      </c>
      <c r="Q19" s="71"/>
      <c r="T19" s="1"/>
      <c r="U19" s="1"/>
      <c r="V19" s="1"/>
      <c r="AC19" s="46"/>
      <c r="AD19" s="47"/>
      <c r="AE19" s="48" t="s">
        <v>54</v>
      </c>
      <c r="AF19" s="45">
        <f>ABS(AF17-AF18)</f>
        <v>2.2737367544323206E-13</v>
      </c>
    </row>
    <row r="20" spans="2:32" ht="18">
      <c r="B20" s="1" t="s">
        <v>13</v>
      </c>
      <c r="C20" s="68" t="s">
        <v>53</v>
      </c>
      <c r="D20" s="68"/>
      <c r="E20" s="68"/>
      <c r="F20" s="55">
        <f>E10/SIN(J13)</f>
        <v>32.10840563301174</v>
      </c>
      <c r="G20" s="55"/>
      <c r="H20" s="55"/>
      <c r="I20" s="55"/>
      <c r="J20" s="55"/>
      <c r="L20" s="70" t="s">
        <v>46</v>
      </c>
      <c r="M20" s="70"/>
      <c r="N20" s="70"/>
      <c r="O20" s="70"/>
      <c r="P20" s="58">
        <v>5000</v>
      </c>
      <c r="Q20" s="58"/>
      <c r="T20" s="1"/>
      <c r="U20" s="1"/>
      <c r="V20" s="1"/>
      <c r="AC20" s="49"/>
      <c r="AD20" s="50"/>
      <c r="AE20" s="48" t="s">
        <v>55</v>
      </c>
      <c r="AF20" s="45">
        <f>AVERAGE(AF17,AF18)</f>
        <v>178.8217140238777</v>
      </c>
    </row>
    <row r="21" spans="16:32" ht="12.75">
      <c r="P21" s="23"/>
      <c r="Q21" s="23"/>
      <c r="T21" s="1"/>
      <c r="U21" s="1"/>
      <c r="V21" s="1"/>
      <c r="AB21" s="53" t="s">
        <v>56</v>
      </c>
      <c r="AC21" s="54"/>
      <c r="AD21" s="43">
        <f>INT((AF20/4)/400)</f>
        <v>0</v>
      </c>
      <c r="AE21" s="43">
        <f>INT((((((AF20/4)/400)-AD21))*400)/100)</f>
        <v>0</v>
      </c>
      <c r="AF21" s="16">
        <f>ABS(AD21*400+AE21*100-AF20/4)</f>
        <v>44.70542850596942</v>
      </c>
    </row>
    <row r="22" spans="16:32" ht="12.75">
      <c r="P22" s="23"/>
      <c r="Q22" s="23"/>
      <c r="T22" s="1"/>
      <c r="U22" s="1"/>
      <c r="V22" s="1"/>
      <c r="AB22" s="1"/>
      <c r="AC22" s="1"/>
      <c r="AD22" s="1"/>
      <c r="AE22" s="1"/>
      <c r="AF22" s="1"/>
    </row>
    <row r="23" spans="3:31" s="1" customFormat="1" ht="12.75">
      <c r="C23" s="84">
        <v>1</v>
      </c>
      <c r="D23" s="84"/>
      <c r="E23" s="79" t="s">
        <v>69</v>
      </c>
      <c r="F23" s="79"/>
      <c r="G23" s="79"/>
      <c r="H23" s="79"/>
      <c r="I23" s="79"/>
      <c r="J23" s="79"/>
      <c r="T23" s="84" t="s">
        <v>70</v>
      </c>
      <c r="U23" s="84"/>
      <c r="V23" s="79" t="s">
        <v>71</v>
      </c>
      <c r="W23" s="79"/>
      <c r="X23" s="79"/>
      <c r="Y23" s="79"/>
      <c r="Z23" s="79"/>
      <c r="AA23" s="79"/>
      <c r="AB23" s="79"/>
      <c r="AC23" s="3"/>
      <c r="AE23" s="3"/>
    </row>
    <row r="24" spans="3:31" s="1" customFormat="1" ht="12.75">
      <c r="C24" s="84" t="s">
        <v>72</v>
      </c>
      <c r="D24" s="84"/>
      <c r="E24" s="79" t="s">
        <v>73</v>
      </c>
      <c r="F24" s="79"/>
      <c r="G24" s="79"/>
      <c r="H24" s="79"/>
      <c r="I24" s="79"/>
      <c r="J24" s="79"/>
      <c r="T24" s="84">
        <v>20</v>
      </c>
      <c r="U24" s="84"/>
      <c r="V24" s="79" t="s">
        <v>74</v>
      </c>
      <c r="W24" s="79"/>
      <c r="X24" s="79"/>
      <c r="Y24" s="79"/>
      <c r="Z24" s="79"/>
      <c r="AA24" s="79"/>
      <c r="AB24" s="79"/>
      <c r="AC24" s="3"/>
      <c r="AE24" s="3"/>
    </row>
    <row r="25" spans="3:31" s="1" customFormat="1" ht="12.75">
      <c r="C25" s="84" t="s">
        <v>75</v>
      </c>
      <c r="D25" s="84"/>
      <c r="E25" s="79" t="s">
        <v>76</v>
      </c>
      <c r="F25" s="79"/>
      <c r="G25" s="79"/>
      <c r="H25" s="79"/>
      <c r="I25" s="79"/>
      <c r="J25" s="79"/>
      <c r="K25" s="79"/>
      <c r="T25" s="84" t="s">
        <v>83</v>
      </c>
      <c r="U25" s="84"/>
      <c r="V25" s="79" t="s">
        <v>84</v>
      </c>
      <c r="W25" s="79"/>
      <c r="X25" s="79"/>
      <c r="Y25" s="79"/>
      <c r="Z25" s="79"/>
      <c r="AA25" s="79"/>
      <c r="AB25" s="79"/>
      <c r="AC25" s="3"/>
      <c r="AE25" s="3"/>
    </row>
    <row r="26" spans="3:31" s="1" customFormat="1" ht="12.75">
      <c r="C26" s="84" t="s">
        <v>77</v>
      </c>
      <c r="D26" s="84"/>
      <c r="E26" s="79" t="s">
        <v>78</v>
      </c>
      <c r="F26" s="79"/>
      <c r="G26" s="79"/>
      <c r="H26" s="79"/>
      <c r="I26" s="79"/>
      <c r="J26" s="79"/>
      <c r="K26" s="79"/>
      <c r="T26" s="84" t="s">
        <v>85</v>
      </c>
      <c r="U26" s="84"/>
      <c r="V26" s="79" t="s">
        <v>86</v>
      </c>
      <c r="W26" s="79"/>
      <c r="X26" s="79"/>
      <c r="Y26" s="79"/>
      <c r="Z26" s="79"/>
      <c r="AA26" s="79"/>
      <c r="AB26" s="79"/>
      <c r="AC26" s="79"/>
      <c r="AE26" s="3"/>
    </row>
    <row r="27" spans="3:30" ht="12.75">
      <c r="C27" s="84">
        <v>14</v>
      </c>
      <c r="D27" s="84"/>
      <c r="E27" s="79" t="s">
        <v>79</v>
      </c>
      <c r="F27" s="79"/>
      <c r="G27" s="79"/>
      <c r="H27" s="79"/>
      <c r="I27" s="79"/>
      <c r="J27" s="79"/>
      <c r="K27" s="79"/>
      <c r="L27" s="79"/>
      <c r="M27" s="79"/>
      <c r="N27" s="1"/>
      <c r="O27" s="1"/>
      <c r="P27" s="1"/>
      <c r="Q27" s="1"/>
      <c r="R27" s="1"/>
      <c r="S27" s="1"/>
      <c r="T27" s="84" t="s">
        <v>87</v>
      </c>
      <c r="U27" s="84"/>
      <c r="V27" s="79" t="s">
        <v>88</v>
      </c>
      <c r="W27" s="79"/>
      <c r="X27" s="79"/>
      <c r="Y27" s="79"/>
      <c r="Z27" s="79"/>
      <c r="AA27" s="79"/>
      <c r="AB27" s="79"/>
      <c r="AD27" s="51"/>
    </row>
    <row r="28" spans="3:30" ht="12.75">
      <c r="C28" s="84">
        <v>15</v>
      </c>
      <c r="D28" s="84"/>
      <c r="E28" s="79" t="s">
        <v>80</v>
      </c>
      <c r="F28" s="79"/>
      <c r="G28" s="79"/>
      <c r="H28" s="79"/>
      <c r="I28" s="79"/>
      <c r="J28" s="79"/>
      <c r="K28" s="79"/>
      <c r="L28" s="79"/>
      <c r="M28" s="79"/>
      <c r="T28" s="84" t="s">
        <v>89</v>
      </c>
      <c r="U28" s="84"/>
      <c r="V28" s="79" t="s">
        <v>90</v>
      </c>
      <c r="W28" s="79"/>
      <c r="X28" s="79"/>
      <c r="Y28" s="79"/>
      <c r="Z28" s="79"/>
      <c r="AA28" s="79"/>
      <c r="AB28" s="79"/>
      <c r="AD28" s="1"/>
    </row>
    <row r="29" spans="3:30" ht="12.75">
      <c r="C29" s="84">
        <v>16</v>
      </c>
      <c r="D29" s="84"/>
      <c r="E29" s="52" t="s">
        <v>81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T29" s="84"/>
      <c r="U29" s="84"/>
      <c r="V29" s="79"/>
      <c r="W29" s="79"/>
      <c r="X29" s="79"/>
      <c r="Y29" s="79"/>
      <c r="Z29" s="79"/>
      <c r="AA29" s="79"/>
      <c r="AB29" s="79"/>
      <c r="AD29" s="1"/>
    </row>
    <row r="30" spans="3:30" ht="12.75">
      <c r="C30" s="84">
        <v>17</v>
      </c>
      <c r="D30" s="84"/>
      <c r="E30" s="79" t="s">
        <v>82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T30" s="84"/>
      <c r="U30" s="84"/>
      <c r="V30" s="79"/>
      <c r="W30" s="79"/>
      <c r="X30" s="79"/>
      <c r="Y30" s="79"/>
      <c r="Z30" s="79"/>
      <c r="AA30" s="79"/>
      <c r="AB30" s="79"/>
      <c r="AD30" s="1"/>
    </row>
    <row r="31" spans="20:30" ht="12.75">
      <c r="T31" s="84"/>
      <c r="U31" s="84"/>
      <c r="V31" s="79"/>
      <c r="W31" s="79"/>
      <c r="X31" s="79"/>
      <c r="Y31" s="79"/>
      <c r="Z31" s="79"/>
      <c r="AA31" s="79"/>
      <c r="AB31" s="79"/>
      <c r="AD31" s="1"/>
    </row>
    <row r="32" ht="12.75">
      <c r="AD32" s="1"/>
    </row>
    <row r="33" spans="20:32" s="1" customFormat="1" ht="12.75"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</sheetData>
  <sheetProtection/>
  <mergeCells count="70">
    <mergeCell ref="C28:D28"/>
    <mergeCell ref="T29:U29"/>
    <mergeCell ref="V29:AB29"/>
    <mergeCell ref="T30:U30"/>
    <mergeCell ref="V30:AB30"/>
    <mergeCell ref="T28:U28"/>
    <mergeCell ref="V28:AB28"/>
    <mergeCell ref="T31:U31"/>
    <mergeCell ref="V31:AB31"/>
    <mergeCell ref="C30:D30"/>
    <mergeCell ref="E30:Q30"/>
    <mergeCell ref="C29:D29"/>
    <mergeCell ref="V27:AB27"/>
    <mergeCell ref="C27:D27"/>
    <mergeCell ref="E27:M27"/>
    <mergeCell ref="T27:U27"/>
    <mergeCell ref="E28:M28"/>
    <mergeCell ref="V23:AB23"/>
    <mergeCell ref="C26:D26"/>
    <mergeCell ref="E26:K26"/>
    <mergeCell ref="T26:U26"/>
    <mergeCell ref="V26:AC26"/>
    <mergeCell ref="C25:D25"/>
    <mergeCell ref="E25:K25"/>
    <mergeCell ref="T25:U25"/>
    <mergeCell ref="V25:AB25"/>
    <mergeCell ref="Z9:AB9"/>
    <mergeCell ref="Z6:AB6"/>
    <mergeCell ref="Z7:AB7"/>
    <mergeCell ref="C24:D24"/>
    <mergeCell ref="E24:J24"/>
    <mergeCell ref="T24:U24"/>
    <mergeCell ref="V24:AB24"/>
    <mergeCell ref="C23:D23"/>
    <mergeCell ref="E23:J23"/>
    <mergeCell ref="T23:U23"/>
    <mergeCell ref="F6:J6"/>
    <mergeCell ref="C16:D16"/>
    <mergeCell ref="L20:O20"/>
    <mergeCell ref="AE6:AF6"/>
    <mergeCell ref="V17:V18"/>
    <mergeCell ref="W18:Z18"/>
    <mergeCell ref="W6:Y6"/>
    <mergeCell ref="Z10:AB10"/>
    <mergeCell ref="Z13:AB13"/>
    <mergeCell ref="Z11:AB11"/>
    <mergeCell ref="T6:U6"/>
    <mergeCell ref="M19:O19"/>
    <mergeCell ref="P19:Q19"/>
    <mergeCell ref="K6:O6"/>
    <mergeCell ref="M18:O18"/>
    <mergeCell ref="P18:Q18"/>
    <mergeCell ref="P20:Q20"/>
    <mergeCell ref="F16:H17"/>
    <mergeCell ref="I16:I17"/>
    <mergeCell ref="J16:J17"/>
    <mergeCell ref="C17:D17"/>
    <mergeCell ref="C19:E19"/>
    <mergeCell ref="C18:E18"/>
    <mergeCell ref="C20:E20"/>
    <mergeCell ref="AB21:AC21"/>
    <mergeCell ref="F18:J18"/>
    <mergeCell ref="F19:J19"/>
    <mergeCell ref="F20:J20"/>
    <mergeCell ref="B4:P4"/>
    <mergeCell ref="S6:S7"/>
    <mergeCell ref="C6:C7"/>
    <mergeCell ref="D6:D7"/>
    <mergeCell ref="E6:E7"/>
    <mergeCell ref="R6:R7"/>
  </mergeCells>
  <printOptions horizontalCentered="1"/>
  <pageMargins left="0.1968503937007874" right="0.1968503937007874" top="0.5905511811023623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rsw</dc:creator>
  <cp:keywords/>
  <dc:description/>
  <cp:lastModifiedBy>user</cp:lastModifiedBy>
  <cp:lastPrinted>2008-10-27T15:39:18Z</cp:lastPrinted>
  <dcterms:created xsi:type="dcterms:W3CDTF">2004-11-08T01:36:02Z</dcterms:created>
  <dcterms:modified xsi:type="dcterms:W3CDTF">2013-06-21T02:21:49Z</dcterms:modified>
  <cp:category/>
  <cp:version/>
  <cp:contentType/>
  <cp:contentStatus/>
</cp:coreProperties>
</file>